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in\403 Публикации\2007_Бородинская книжка\"/>
    </mc:Choice>
  </mc:AlternateContent>
  <xr:revisionPtr revIDLastSave="0" documentId="13_ncr:1_{A52AF703-4F0F-4D7A-B5EA-4AAD853FB7BE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Модели отбора" sheetId="1" r:id="rId1"/>
    <sheet name="Описание" sheetId="13" r:id="rId2"/>
    <sheet name="КуШ2.0" sheetId="6" state="hidden" r:id="rId3"/>
    <sheet name="Лист1" sheetId="9" state="hidden" r:id="rId4"/>
    <sheet name="КуШ" sheetId="10" state="hidden" r:id="rId5"/>
    <sheet name="Идеи и распределение задач" sheetId="11" state="hidden" r:id="rId6"/>
    <sheet name="КраК" sheetId="12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6" i="12" l="1"/>
  <c r="E66" i="12" s="1"/>
  <c r="F66" i="12" s="1"/>
  <c r="G66" i="12" s="1"/>
  <c r="H66" i="12" s="1"/>
  <c r="I66" i="12" s="1"/>
  <c r="J66" i="12" s="1"/>
  <c r="K66" i="12" s="1"/>
  <c r="C66" i="12"/>
  <c r="C65" i="12"/>
  <c r="D65" i="12" s="1"/>
  <c r="E65" i="12" s="1"/>
  <c r="F65" i="12" s="1"/>
  <c r="G65" i="12" s="1"/>
  <c r="H65" i="12" s="1"/>
  <c r="I65" i="12" s="1"/>
  <c r="J65" i="12" s="1"/>
  <c r="K65" i="12" s="1"/>
  <c r="B63" i="12"/>
  <c r="B62" i="12"/>
  <c r="B64" i="12" s="1"/>
  <c r="C61" i="12" s="1"/>
  <c r="B11" i="12"/>
  <c r="C7" i="12"/>
  <c r="D7" i="12" s="1"/>
  <c r="E7" i="12" s="1"/>
  <c r="F7" i="12" s="1"/>
  <c r="G7" i="12" s="1"/>
  <c r="H7" i="12" s="1"/>
  <c r="I7" i="12" s="1"/>
  <c r="J7" i="12" s="1"/>
  <c r="K7" i="12" s="1"/>
  <c r="C6" i="12"/>
  <c r="D6" i="12" s="1"/>
  <c r="E6" i="12" s="1"/>
  <c r="F6" i="12" s="1"/>
  <c r="G6" i="12" s="1"/>
  <c r="H6" i="12" s="1"/>
  <c r="I6" i="12" s="1"/>
  <c r="J6" i="12" s="1"/>
  <c r="K6" i="12" s="1"/>
  <c r="J5" i="12"/>
  <c r="I5" i="12"/>
  <c r="H5" i="12"/>
  <c r="G5" i="12"/>
  <c r="F5" i="12"/>
  <c r="E5" i="12"/>
  <c r="D5" i="12"/>
  <c r="C5" i="12"/>
  <c r="B4" i="12"/>
  <c r="C3" i="12"/>
  <c r="D3" i="12" s="1"/>
  <c r="E3" i="12" s="1"/>
  <c r="F3" i="12" s="1"/>
  <c r="G3" i="12" s="1"/>
  <c r="H3" i="12" s="1"/>
  <c r="I3" i="12" s="1"/>
  <c r="J3" i="12" s="1"/>
  <c r="K3" i="12" s="1"/>
  <c r="C2" i="12"/>
  <c r="D2" i="12" s="1"/>
  <c r="F10" i="10"/>
  <c r="E10" i="10"/>
  <c r="D10" i="10"/>
  <c r="F9" i="10"/>
  <c r="E9" i="10"/>
  <c r="D9" i="10"/>
  <c r="G8" i="10"/>
  <c r="G9" i="10" s="1"/>
  <c r="J41" i="9"/>
  <c r="J40" i="9"/>
  <c r="J39" i="9"/>
  <c r="J38" i="9"/>
  <c r="J37" i="9"/>
  <c r="J36" i="9"/>
  <c r="J35" i="9"/>
  <c r="J34" i="9"/>
  <c r="J33" i="9"/>
  <c r="J32" i="9"/>
  <c r="J31" i="9"/>
  <c r="C4" i="6"/>
  <c r="D1" i="6"/>
  <c r="E1" i="6" s="1"/>
  <c r="F1" i="6" s="1"/>
  <c r="G1" i="6" s="1"/>
  <c r="H1" i="6" s="1"/>
  <c r="I1" i="6" s="1"/>
  <c r="J1" i="6" s="1"/>
  <c r="C8" i="1"/>
  <c r="C7" i="1"/>
  <c r="C9" i="1" s="1"/>
  <c r="C4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D3" i="1"/>
  <c r="C4" i="12" l="1"/>
  <c r="C8" i="12" s="1"/>
  <c r="H8" i="10"/>
  <c r="I8" i="10" s="1"/>
  <c r="I9" i="10" s="1"/>
  <c r="C10" i="1"/>
  <c r="C11" i="1" s="1"/>
  <c r="I10" i="10"/>
  <c r="J8" i="10"/>
  <c r="E2" i="12"/>
  <c r="F2" i="12" s="1"/>
  <c r="D4" i="12"/>
  <c r="D8" i="12" s="1"/>
  <c r="C63" i="12"/>
  <c r="C62" i="12"/>
  <c r="C64" i="12" s="1"/>
  <c r="D61" i="12" s="1"/>
  <c r="H9" i="10"/>
  <c r="G10" i="10"/>
  <c r="H10" i="10" l="1"/>
  <c r="D62" i="12"/>
  <c r="D63" i="12"/>
  <c r="F4" i="12"/>
  <c r="F8" i="12" s="1"/>
  <c r="G2" i="12"/>
  <c r="C12" i="1"/>
  <c r="D5" i="1"/>
  <c r="D4" i="1" s="1"/>
  <c r="E4" i="12"/>
  <c r="E8" i="12" s="1"/>
  <c r="J9" i="10"/>
  <c r="K8" i="10"/>
  <c r="J10" i="10"/>
  <c r="D6" i="1"/>
  <c r="K9" i="10" l="1"/>
  <c r="L8" i="10"/>
  <c r="K10" i="10"/>
  <c r="H2" i="12"/>
  <c r="G4" i="12"/>
  <c r="G8" i="12" s="1"/>
  <c r="D64" i="12"/>
  <c r="E61" i="12" s="1"/>
  <c r="D7" i="1"/>
  <c r="D8" i="1"/>
  <c r="I2" i="12" l="1"/>
  <c r="H4" i="12"/>
  <c r="H8" i="12" s="1"/>
  <c r="M8" i="10"/>
  <c r="L10" i="10"/>
  <c r="L9" i="10"/>
  <c r="E62" i="12"/>
  <c r="E63" i="12"/>
  <c r="D9" i="1"/>
  <c r="D10" i="1"/>
  <c r="E64" i="12" l="1"/>
  <c r="F61" i="12" s="1"/>
  <c r="D11" i="1"/>
  <c r="D12" i="1" s="1"/>
  <c r="F63" i="12"/>
  <c r="F62" i="12"/>
  <c r="F64" i="12" s="1"/>
  <c r="G61" i="12" s="1"/>
  <c r="M10" i="10"/>
  <c r="M9" i="10"/>
  <c r="J2" i="12"/>
  <c r="I4" i="12"/>
  <c r="I8" i="12" s="1"/>
  <c r="E6" i="1" l="1"/>
  <c r="E5" i="1"/>
  <c r="E4" i="1" s="1"/>
  <c r="G63" i="12"/>
  <c r="G62" i="12"/>
  <c r="G64" i="12" s="1"/>
  <c r="H61" i="12" s="1"/>
  <c r="J4" i="12"/>
  <c r="J8" i="12" s="1"/>
  <c r="K2" i="12"/>
  <c r="K4" i="12" s="1"/>
  <c r="E8" i="1" l="1"/>
  <c r="E7" i="1"/>
  <c r="E10" i="1" s="1"/>
  <c r="H62" i="12"/>
  <c r="H64" i="12" s="1"/>
  <c r="I61" i="12"/>
  <c r="H63" i="12"/>
  <c r="E9" i="1" l="1"/>
  <c r="E11" i="1"/>
  <c r="E12" i="1" s="1"/>
  <c r="I62" i="12"/>
  <c r="I64" i="12" s="1"/>
  <c r="J61" i="12"/>
  <c r="I63" i="12"/>
  <c r="F6" i="1" l="1"/>
  <c r="F5" i="1"/>
  <c r="F4" i="1" s="1"/>
  <c r="J63" i="12"/>
  <c r="J62" i="12"/>
  <c r="J64" i="12" s="1"/>
  <c r="K61" i="12" s="1"/>
  <c r="F7" i="1"/>
  <c r="F8" i="1" l="1"/>
  <c r="K63" i="12"/>
  <c r="K62" i="12"/>
  <c r="K64" i="12" s="1"/>
  <c r="F10" i="1"/>
  <c r="F9" i="1"/>
  <c r="F11" i="1" l="1"/>
  <c r="G5" i="1" s="1"/>
  <c r="G4" i="1" s="1"/>
  <c r="F12" i="1" l="1"/>
  <c r="G6" i="1"/>
  <c r="G8" i="1" s="1"/>
  <c r="G7" i="1" l="1"/>
  <c r="G10" i="1" s="1"/>
  <c r="G9" i="1" l="1"/>
  <c r="G11" i="1" s="1"/>
  <c r="H5" i="1" s="1"/>
  <c r="H4" i="1" s="1"/>
  <c r="G12" i="1" l="1"/>
  <c r="H6" i="1"/>
  <c r="H8" i="1" s="1"/>
  <c r="H7" i="1" l="1"/>
  <c r="H9" i="1" s="1"/>
  <c r="H10" i="1" l="1"/>
  <c r="H11" i="1" s="1"/>
  <c r="I6" i="1" s="1"/>
  <c r="I7" i="1" s="1"/>
  <c r="H12" i="1" l="1"/>
  <c r="I5" i="1"/>
  <c r="I4" i="1" s="1"/>
  <c r="I8" i="1" l="1"/>
  <c r="I9" i="1"/>
  <c r="I10" i="1"/>
  <c r="I11" i="1" l="1"/>
  <c r="J6" i="1" s="1"/>
  <c r="J7" i="1" s="1"/>
  <c r="J5" i="1" l="1"/>
  <c r="J4" i="1" s="1"/>
  <c r="I12" i="1"/>
  <c r="J10" i="1"/>
  <c r="J9" i="1"/>
  <c r="J8" i="1" l="1"/>
  <c r="J11" i="1"/>
  <c r="K5" i="1" s="1"/>
  <c r="K4" i="1" s="1"/>
  <c r="J12" i="1" l="1"/>
  <c r="K6" i="1"/>
  <c r="K8" i="1" s="1"/>
  <c r="K7" i="1" l="1"/>
  <c r="K9" i="1" s="1"/>
  <c r="K10" i="1" l="1"/>
  <c r="K11" i="1"/>
  <c r="L6" i="1" s="1"/>
  <c r="L7" i="1" s="1"/>
  <c r="L5" i="1" l="1"/>
  <c r="L4" i="1" s="1"/>
  <c r="K12" i="1"/>
  <c r="L10" i="1" l="1"/>
  <c r="L9" i="1"/>
  <c r="L8" i="1"/>
  <c r="L11" i="1" l="1"/>
  <c r="M6" i="1" s="1"/>
  <c r="M7" i="1" s="1"/>
  <c r="M5" i="1" l="1"/>
  <c r="M4" i="1" s="1"/>
  <c r="L12" i="1"/>
  <c r="M8" i="1"/>
  <c r="M9" i="1" l="1"/>
  <c r="M10" i="1"/>
  <c r="M11" i="1" l="1"/>
  <c r="N6" i="1" s="1"/>
  <c r="N7" i="1"/>
  <c r="M12" i="1"/>
  <c r="N5" i="1"/>
  <c r="N4" i="1" s="1"/>
  <c r="N10" i="1" l="1"/>
  <c r="N9" i="1"/>
  <c r="N8" i="1"/>
  <c r="N11" i="1" l="1"/>
  <c r="O6" i="1" s="1"/>
  <c r="O7" i="1" l="1"/>
  <c r="N12" i="1"/>
  <c r="O5" i="1"/>
  <c r="O4" i="1" s="1"/>
  <c r="O9" i="1" l="1"/>
  <c r="O10" i="1"/>
  <c r="O8" i="1"/>
  <c r="O11" i="1" l="1"/>
  <c r="P6" i="1" s="1"/>
  <c r="P7" i="1" l="1"/>
  <c r="O12" i="1"/>
  <c r="P5" i="1"/>
  <c r="P4" i="1" s="1"/>
  <c r="P8" i="1" l="1"/>
  <c r="P9" i="1"/>
  <c r="P10" i="1"/>
  <c r="P11" i="1" l="1"/>
  <c r="Q6" i="1" s="1"/>
  <c r="Q7" i="1" s="1"/>
  <c r="Q5" i="1" l="1"/>
  <c r="Q4" i="1" s="1"/>
  <c r="P12" i="1"/>
  <c r="Q8" i="1"/>
  <c r="Q10" i="1" l="1"/>
  <c r="Q9" i="1"/>
  <c r="Q11" i="1"/>
  <c r="Q12" i="1" l="1"/>
  <c r="R5" i="1"/>
  <c r="R4" i="1" s="1"/>
  <c r="R6" i="1"/>
  <c r="R8" i="1" l="1"/>
  <c r="R7" i="1"/>
  <c r="R10" i="1" l="1"/>
  <c r="R9" i="1"/>
  <c r="R11" i="1" l="1"/>
  <c r="R12" i="1" s="1"/>
  <c r="S6" i="1"/>
  <c r="S5" i="1" l="1"/>
  <c r="S4" i="1" s="1"/>
  <c r="S7" i="1"/>
  <c r="S8" i="1"/>
  <c r="S10" i="1" l="1"/>
  <c r="S9" i="1"/>
  <c r="S11" i="1" l="1"/>
  <c r="S12" i="1"/>
  <c r="T5" i="1"/>
  <c r="T4" i="1" s="1"/>
  <c r="T6" i="1"/>
  <c r="T7" i="1" l="1"/>
  <c r="T8" i="1"/>
  <c r="T9" i="1" l="1"/>
  <c r="T10" i="1"/>
  <c r="T11" i="1" l="1"/>
  <c r="T12" i="1" l="1"/>
  <c r="U5" i="1"/>
  <c r="U4" i="1" s="1"/>
  <c r="U6" i="1"/>
  <c r="U8" i="1" l="1"/>
  <c r="U7" i="1"/>
  <c r="U10" i="1" l="1"/>
  <c r="U9" i="1"/>
  <c r="U11" i="1" l="1"/>
  <c r="U12" i="1" l="1"/>
  <c r="V5" i="1"/>
  <c r="V4" i="1" s="1"/>
  <c r="V6" i="1"/>
  <c r="V8" i="1" l="1"/>
  <c r="V7" i="1"/>
  <c r="V10" i="1" l="1"/>
  <c r="V9" i="1"/>
  <c r="V11" i="1" l="1"/>
  <c r="W6" i="1" s="1"/>
  <c r="W7" i="1" s="1"/>
  <c r="V12" i="1" l="1"/>
  <c r="W5" i="1"/>
  <c r="W4" i="1" s="1"/>
  <c r="W9" i="1" l="1"/>
  <c r="W8" i="1"/>
  <c r="W10" i="1"/>
  <c r="W11" i="1"/>
  <c r="X6" i="1" s="1"/>
  <c r="X7" i="1" l="1"/>
  <c r="X5" i="1"/>
  <c r="X4" i="1" s="1"/>
  <c r="W12" i="1"/>
  <c r="X8" i="1" l="1"/>
  <c r="X9" i="1"/>
  <c r="X10" i="1"/>
  <c r="X11" i="1" l="1"/>
  <c r="X12" i="1" s="1"/>
</calcChain>
</file>

<file path=xl/sharedStrings.xml><?xml version="1.0" encoding="utf-8"?>
<sst xmlns="http://schemas.openxmlformats.org/spreadsheetml/2006/main" count="190" uniqueCount="145">
  <si>
    <t>Доступны для изменения</t>
  </si>
  <si>
    <t>Поколения</t>
  </si>
  <si>
    <t>n</t>
  </si>
  <si>
    <t>N</t>
  </si>
  <si>
    <t>d</t>
  </si>
  <si>
    <t>p</t>
  </si>
  <si>
    <t>w</t>
  </si>
  <si>
    <t>q</t>
  </si>
  <si>
    <t>AA</t>
  </si>
  <si>
    <t>Aa</t>
  </si>
  <si>
    <t>aa</t>
  </si>
  <si>
    <t>w*N</t>
  </si>
  <si>
    <t>&lt;w&gt;</t>
  </si>
  <si>
    <t>ЧАТ ДЛЯ УЧАСТНИКОВ</t>
  </si>
  <si>
    <t>Мы хотим обедать!</t>
  </si>
  <si>
    <t>а тем временем только 15.20</t>
  </si>
  <si>
    <t>хотим бананы</t>
  </si>
  <si>
    <t>Имя</t>
  </si>
  <si>
    <t>Почта</t>
  </si>
  <si>
    <t>Сообщение от друзей</t>
  </si>
  <si>
    <t>Виктория</t>
  </si>
  <si>
    <t>Послал</t>
  </si>
  <si>
    <t>ЛЮБИМАЯ МОЯ</t>
  </si>
  <si>
    <t>Соня</t>
  </si>
  <si>
    <t>Ксюша</t>
  </si>
  <si>
    <t>Я тебя люблю!</t>
  </si>
  <si>
    <t>Аи эТо кЛаСс</t>
  </si>
  <si>
    <t>я удав(((((</t>
  </si>
  <si>
    <t>ВИ</t>
  </si>
  <si>
    <t>:)</t>
  </si>
  <si>
    <t>хамасяся!!!!!!!!!!!!!!!!!!!!!!!!!!!!!!!!!!!!!!!!!!!!!!!!</t>
  </si>
  <si>
    <t>Лада</t>
  </si>
  <si>
    <t>привет</t>
  </si>
  <si>
    <t>ааа</t>
  </si>
  <si>
    <t>гык</t>
  </si>
  <si>
    <t>рррррррррр</t>
  </si>
  <si>
    <t>совсем пусто</t>
  </si>
  <si>
    <t>ЯнЯ</t>
  </si>
  <si>
    <t>Улыбнись</t>
  </si>
  <si>
    <t>Фатима</t>
  </si>
  <si>
    <t xml:space="preserve">никогда </t>
  </si>
  <si>
    <t>Аня</t>
  </si>
  <si>
    <t>ВИНКС</t>
  </si>
  <si>
    <t>Люблю всех</t>
  </si>
  <si>
    <t>Ура</t>
  </si>
  <si>
    <t>ТОЛЬКО</t>
  </si>
  <si>
    <t>ВИТАЛЯ</t>
  </si>
  <si>
    <t>Тудуньк</t>
  </si>
  <si>
    <t>ВМЕСТЕ</t>
  </si>
  <si>
    <t>для АИ)</t>
  </si>
  <si>
    <t>Юные программисты на ЛШИГе</t>
  </si>
  <si>
    <t>АИ - это квази вселенная</t>
  </si>
  <si>
    <t>АИ:****</t>
  </si>
  <si>
    <t>МЫ</t>
  </si>
  <si>
    <t>Любим АИ</t>
  </si>
  <si>
    <t>КЛУБ ЮНЫХ ТЕХНИКОВ</t>
  </si>
  <si>
    <t>СИЛЬНЫ</t>
  </si>
  <si>
    <t>чпоньк</t>
  </si>
  <si>
    <t>Турурум</t>
  </si>
  <si>
    <t>кикикикиккк</t>
  </si>
  <si>
    <t>ЧУДЕСА</t>
  </si>
  <si>
    <t>я уж подумала, что егэ любовь...</t>
  </si>
  <si>
    <t>ИГ - ЕТО ЛЮБОВЬ!</t>
  </si>
  <si>
    <t>ВИКА ПОШЛИ ВАРИТЬ ГРЕЧКУ</t>
  </si>
  <si>
    <t xml:space="preserve">бум </t>
  </si>
  <si>
    <t>ТВОРИТЬ</t>
  </si>
  <si>
    <t>юхууууууууууууууууу</t>
  </si>
  <si>
    <t>творим чудеса</t>
  </si>
  <si>
    <t>ДА</t>
  </si>
  <si>
    <t>ВОЛЬНЫ</t>
  </si>
  <si>
    <t>я хотела быть единорогом((((</t>
  </si>
  <si>
    <t>и всегда устремлены</t>
  </si>
  <si>
    <t>КТО пойдет гулять</t>
  </si>
  <si>
    <t>К ПОБЕДЕ!</t>
  </si>
  <si>
    <t>Хочу на Всеросс</t>
  </si>
  <si>
    <t>тыг-тыг</t>
  </si>
  <si>
    <t>мало</t>
  </si>
  <si>
    <t xml:space="preserve">привет, </t>
  </si>
  <si>
    <t>бананы</t>
  </si>
  <si>
    <t>абрикосы</t>
  </si>
  <si>
    <t>звезды</t>
  </si>
  <si>
    <t>Конкурентное ингибирование</t>
  </si>
  <si>
    <t>Km</t>
  </si>
  <si>
    <t>Vm</t>
  </si>
  <si>
    <t>I</t>
  </si>
  <si>
    <t>Ki</t>
  </si>
  <si>
    <t xml:space="preserve">           S</t>
  </si>
  <si>
    <t>без ингибитора</t>
  </si>
  <si>
    <t xml:space="preserve">          V</t>
  </si>
  <si>
    <t>с ингибитором</t>
  </si>
  <si>
    <t xml:space="preserve">           V*</t>
  </si>
  <si>
    <t>;)</t>
  </si>
  <si>
    <t>ЗАДАЧИ</t>
  </si>
  <si>
    <t>СПИСОК ИДЕЙ ДЛЯ МОДЕЛЕК</t>
  </si>
  <si>
    <t>Куш</t>
  </si>
  <si>
    <t>Конкуретное</t>
  </si>
  <si>
    <t>Стратегии камень ножницы бумага"</t>
  </si>
  <si>
    <t>КраК</t>
  </si>
  <si>
    <t>Неконкуретное</t>
  </si>
  <si>
    <t>Модель Хищник-Жертва</t>
  </si>
  <si>
    <t>Герань</t>
  </si>
  <si>
    <t>Частоты у самок и самцов при сцеплении с полом</t>
  </si>
  <si>
    <t>Расчет кислотности</t>
  </si>
  <si>
    <t>Обсчет форезов, мол-вес</t>
  </si>
  <si>
    <t>Кинетиические кривые, определение км и макс скорости</t>
  </si>
  <si>
    <t>V max</t>
  </si>
  <si>
    <t>K m</t>
  </si>
  <si>
    <t>V</t>
  </si>
  <si>
    <t>S</t>
  </si>
  <si>
    <t>Бесконечность</t>
  </si>
  <si>
    <t>K i</t>
  </si>
  <si>
    <t>V/S</t>
  </si>
  <si>
    <t>Inf</t>
  </si>
  <si>
    <t>рождаемость</t>
  </si>
  <si>
    <t>смертность</t>
  </si>
  <si>
    <t>прирост</t>
  </si>
  <si>
    <t>K рождаемости</t>
  </si>
  <si>
    <t>конкуренция</t>
  </si>
  <si>
    <t>Описание модели</t>
  </si>
  <si>
    <t>Основные параметры модели:</t>
  </si>
  <si>
    <t>q - частота аллеля a в популяции, всегда равна q=1-p</t>
  </si>
  <si>
    <t>Модель описывает различные режимы отбора в популяции. Рассматривается ситуация существования двух аллелей: А (доминантный) и а (рецессивный).</t>
  </si>
  <si>
    <t>w - приспособленность, ее можно задать для каждого генотипа в таблице, обычно принимает значение от 0 до 1.</t>
  </si>
  <si>
    <t>&lt;w&gt; - средняя присобособленность особи в популяции</t>
  </si>
  <si>
    <t xml:space="preserve">d - количество потомков, которых оставляет одна особь </t>
  </si>
  <si>
    <t>N- начальное число особей в популяции</t>
  </si>
  <si>
    <t>p - частота аллеля А в популяции, значение от 0 до 1.</t>
  </si>
  <si>
    <t>Желтой заливкой обозначены ячейки, доступные для изменений.</t>
  </si>
  <si>
    <t>Рекомендуемые для изучения наборы параметров:</t>
  </si>
  <si>
    <t>w(AA)</t>
  </si>
  <si>
    <t>w(Aa)</t>
  </si>
  <si>
    <t>w(aa)</t>
  </si>
  <si>
    <t>Равновесие Харди-Вайнберга, отсутствие отбора</t>
  </si>
  <si>
    <t>любое</t>
  </si>
  <si>
    <t>0-1</t>
  </si>
  <si>
    <t>Отбор против гетерозигот</t>
  </si>
  <si>
    <t>Отбор против доминантного признака</t>
  </si>
  <si>
    <t>Отбор против рецессивных гомозигот, полулетали</t>
  </si>
  <si>
    <t>Отбор против гомозигот</t>
  </si>
  <si>
    <t>Модель</t>
  </si>
  <si>
    <t>№</t>
  </si>
  <si>
    <t>Отбор против рецессивных гомозигот, леталь</t>
  </si>
  <si>
    <t>Справа мы видим график с частотами p и q, средней приспособленностью &lt;w&gt; и общей численностью популяции.</t>
  </si>
  <si>
    <t>Можно изменить параметры и увидеть, как будут изменяться параметры в ряду поколений (в таблице)</t>
  </si>
  <si>
    <t>Для выполнения работы можно использовать локальные копии данного файла, для работы в сети  его также удобно загрузить и редактировать в Google Spreadsheets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</si>
</sst>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36"/>
      <color rgb="FF783689"/>
      <name val="Arial"/>
    </font>
    <font>
      <sz val="10"/>
      <color rgb="FF527537"/>
      <name val="Arial"/>
    </font>
    <font>
      <sz val="10"/>
      <name val="Lobster"/>
    </font>
    <font>
      <b/>
      <i/>
      <sz val="10"/>
      <name val="Caveat"/>
    </font>
    <font>
      <sz val="10"/>
      <color rgb="FFA64D79"/>
      <name val="Arial"/>
    </font>
    <font>
      <sz val="10"/>
      <color rgb="FFA64D79"/>
      <name val="Arial"/>
    </font>
    <font>
      <sz val="24"/>
      <name val="Caveat"/>
    </font>
    <font>
      <sz val="10"/>
      <name val="Caveat"/>
    </font>
    <font>
      <sz val="10"/>
      <color rgb="FFFF00FF"/>
      <name val="Lobster"/>
    </font>
    <font>
      <sz val="10"/>
      <color rgb="FFFF00FF"/>
      <name val="Arial"/>
    </font>
    <font>
      <sz val="10"/>
      <color rgb="FF4A86E8"/>
      <name val="Lobster"/>
    </font>
    <font>
      <sz val="10"/>
      <color rgb="FF4A86E8"/>
      <name val="Arial"/>
    </font>
    <font>
      <i/>
      <sz val="10"/>
      <name val="Arial"/>
    </font>
    <font>
      <sz val="10"/>
      <color rgb="FF000000"/>
      <name val="Arial"/>
    </font>
    <font>
      <b/>
      <i/>
      <sz val="36"/>
      <name val="Arial"/>
    </font>
    <font>
      <b/>
      <i/>
      <sz val="27"/>
      <color rgb="FF9900FF"/>
      <name val="Arial"/>
    </font>
    <font>
      <sz val="12"/>
      <name val="Arial"/>
    </font>
    <font>
      <sz val="11"/>
      <color rgb="FF000000"/>
      <name val="Inconsolata"/>
    </font>
    <font>
      <sz val="10"/>
      <color rgb="FF000000"/>
      <name val="Arial"/>
      <family val="2"/>
      <charset val="204"/>
    </font>
    <font>
      <sz val="22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F3F3F3"/>
        <bgColor rgb="FFF3F3F3"/>
      </patternFill>
    </fill>
    <fill>
      <patternFill patternType="solid">
        <fgColor rgb="FFFFD966"/>
        <bgColor rgb="FFFFD966"/>
      </patternFill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6D9EEB"/>
        <bgColor rgb="FF6D9EEB"/>
      </patternFill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EA9999"/>
        <bgColor rgb="FFEA99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0" xfId="0" applyFont="1" applyFill="1" applyAlignment="1"/>
    <xf numFmtId="0" fontId="1" fillId="3" borderId="1" xfId="0" applyFont="1" applyFill="1" applyBorder="1" applyAlignment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0" xfId="0" applyFont="1" applyFill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0" xfId="0" applyFont="1" applyFill="1" applyAlignment="1"/>
    <xf numFmtId="0" fontId="1" fillId="0" borderId="0" xfId="0" applyFont="1" applyAlignment="1"/>
    <xf numFmtId="0" fontId="1" fillId="0" borderId="7" xfId="0" applyFont="1" applyBorder="1" applyAlignment="1"/>
    <xf numFmtId="0" fontId="1" fillId="0" borderId="8" xfId="0" applyFont="1" applyBorder="1"/>
    <xf numFmtId="0" fontId="1" fillId="4" borderId="9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4" borderId="10" xfId="0" applyFont="1" applyFill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1" fillId="2" borderId="11" xfId="0" applyFont="1" applyFill="1" applyBorder="1" applyAlignment="1"/>
    <xf numFmtId="0" fontId="1" fillId="7" borderId="1" xfId="0" applyFont="1" applyFill="1" applyBorder="1" applyAlignment="1"/>
    <xf numFmtId="0" fontId="1" fillId="7" borderId="3" xfId="0" applyFont="1" applyFill="1" applyBorder="1"/>
    <xf numFmtId="0" fontId="1" fillId="7" borderId="12" xfId="0" applyFont="1" applyFill="1" applyBorder="1" applyAlignment="1"/>
    <xf numFmtId="0" fontId="1" fillId="7" borderId="13" xfId="0" applyFont="1" applyFill="1" applyBorder="1"/>
    <xf numFmtId="0" fontId="1" fillId="7" borderId="4" xfId="0" applyFont="1" applyFill="1" applyBorder="1" applyAlignment="1"/>
    <xf numFmtId="0" fontId="1" fillId="7" borderId="6" xfId="0" applyFont="1" applyFill="1" applyBorder="1"/>
    <xf numFmtId="0" fontId="1" fillId="8" borderId="7" xfId="0" applyFont="1" applyFill="1" applyBorder="1" applyAlignment="1"/>
    <xf numFmtId="0" fontId="1" fillId="8" borderId="8" xfId="0" applyFont="1" applyFill="1" applyBorder="1"/>
    <xf numFmtId="0" fontId="1" fillId="5" borderId="8" xfId="0" applyFont="1" applyFill="1" applyBorder="1"/>
    <xf numFmtId="0" fontId="2" fillId="0" borderId="0" xfId="0" applyFont="1"/>
    <xf numFmtId="0" fontId="1" fillId="0" borderId="14" xfId="0" applyFont="1" applyBorder="1" applyAlignment="1"/>
    <xf numFmtId="0" fontId="1" fillId="0" borderId="14" xfId="0" applyFont="1" applyBorder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10" borderId="0" xfId="0" applyFont="1" applyFill="1" applyAlignment="1"/>
    <xf numFmtId="0" fontId="1" fillId="10" borderId="0" xfId="0" applyFont="1" applyFill="1"/>
    <xf numFmtId="0" fontId="1" fillId="11" borderId="0" xfId="0" applyFont="1" applyFill="1" applyAlignment="1"/>
    <xf numFmtId="0" fontId="6" fillId="11" borderId="0" xfId="0" applyFont="1" applyFill="1" applyAlignment="1"/>
    <xf numFmtId="0" fontId="6" fillId="11" borderId="0" xfId="0" applyFont="1" applyFill="1"/>
    <xf numFmtId="0" fontId="7" fillId="9" borderId="0" xfId="0" applyFont="1" applyFill="1" applyAlignment="1"/>
    <xf numFmtId="0" fontId="8" fillId="9" borderId="0" xfId="0" applyFont="1" applyFill="1" applyAlignment="1"/>
    <xf numFmtId="0" fontId="9" fillId="0" borderId="0" xfId="0" applyFont="1" applyAlignment="1"/>
    <xf numFmtId="0" fontId="10" fillId="11" borderId="0" xfId="0" applyFont="1" applyFill="1" applyAlignment="1"/>
    <xf numFmtId="0" fontId="11" fillId="12" borderId="0" xfId="0" applyFont="1" applyFill="1" applyAlignment="1"/>
    <xf numFmtId="0" fontId="12" fillId="12" borderId="0" xfId="0" applyFont="1" applyFill="1" applyAlignment="1"/>
    <xf numFmtId="0" fontId="1" fillId="11" borderId="0" xfId="0" applyFont="1" applyFill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9" borderId="0" xfId="0" applyFont="1" applyFill="1" applyAlignment="1">
      <alignment horizontal="left"/>
    </xf>
    <xf numFmtId="0" fontId="17" fillId="0" borderId="0" xfId="0" applyFont="1" applyAlignment="1"/>
    <xf numFmtId="0" fontId="17" fillId="11" borderId="0" xfId="0" applyFont="1" applyFill="1" applyAlignment="1"/>
    <xf numFmtId="0" fontId="18" fillId="0" borderId="0" xfId="0" applyFont="1" applyAlignment="1"/>
    <xf numFmtId="0" fontId="1" fillId="13" borderId="0" xfId="0" applyFont="1" applyFill="1"/>
    <xf numFmtId="0" fontId="19" fillId="14" borderId="0" xfId="0" applyFont="1" applyFill="1" applyAlignment="1"/>
    <xf numFmtId="0" fontId="19" fillId="14" borderId="0" xfId="0" applyFont="1" applyFill="1"/>
    <xf numFmtId="0" fontId="1" fillId="14" borderId="0" xfId="0" applyFont="1" applyFill="1"/>
    <xf numFmtId="0" fontId="1" fillId="12" borderId="0" xfId="0" applyFont="1" applyFill="1" applyAlignment="1"/>
    <xf numFmtId="0" fontId="2" fillId="0" borderId="14" xfId="0" applyFont="1" applyBorder="1" applyAlignment="1"/>
    <xf numFmtId="0" fontId="2" fillId="0" borderId="14" xfId="0" applyFont="1" applyBorder="1"/>
    <xf numFmtId="0" fontId="1" fillId="15" borderId="0" xfId="0" applyFont="1" applyFill="1" applyAlignment="1"/>
    <xf numFmtId="0" fontId="1" fillId="9" borderId="0" xfId="0" applyFont="1" applyFill="1" applyAlignment="1"/>
    <xf numFmtId="0" fontId="1" fillId="9" borderId="0" xfId="0" applyFont="1" applyFill="1"/>
    <xf numFmtId="0" fontId="1" fillId="16" borderId="0" xfId="0" applyFont="1" applyFill="1" applyAlignment="1"/>
    <xf numFmtId="0" fontId="1" fillId="17" borderId="0" xfId="0" applyFont="1" applyFill="1" applyAlignment="1"/>
    <xf numFmtId="0" fontId="20" fillId="2" borderId="0" xfId="0" applyFont="1" applyFill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/>
    <xf numFmtId="0" fontId="21" fillId="0" borderId="15" xfId="0" applyFont="1" applyBorder="1" applyAlignment="1"/>
    <xf numFmtId="0" fontId="2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18" borderId="15" xfId="0" applyFont="1" applyFill="1" applyBorder="1" applyAlignment="1"/>
    <xf numFmtId="0" fontId="21" fillId="18" borderId="15" xfId="0" applyFont="1" applyFill="1" applyBorder="1" applyAlignment="1">
      <alignment horizontal="center" vertical="center"/>
    </xf>
    <xf numFmtId="0" fontId="0" fillId="19" borderId="0" xfId="0" applyFont="1" applyFill="1" applyAlignment="1"/>
    <xf numFmtId="0" fontId="0" fillId="0" borderId="16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0" fillId="0" borderId="17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Модель отбора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'Модели отбора'!$B$6</c:f>
              <c:strCache>
                <c:ptCount val="1"/>
                <c:pt idx="0">
                  <c:v>p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'Модели отбора'!$D$3:$X$3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'Модели отбора'!$C$6:$X$6</c:f>
              <c:numCache>
                <c:formatCode>General</c:formatCode>
                <c:ptCount val="22"/>
                <c:pt idx="0">
                  <c:v>0.3</c:v>
                </c:pt>
                <c:pt idx="1">
                  <c:v>0.29009433962264153</c:v>
                </c:pt>
                <c:pt idx="2">
                  <c:v>0.28231125768785098</c:v>
                </c:pt>
                <c:pt idx="3">
                  <c:v>0.27614365762159493</c:v>
                </c:pt>
                <c:pt idx="4">
                  <c:v>0.27122208009336157</c:v>
                </c:pt>
                <c:pt idx="5">
                  <c:v>0.26727238665427216</c:v>
                </c:pt>
                <c:pt idx="6">
                  <c:v>0.26408788100225866</c:v>
                </c:pt>
                <c:pt idx="7">
                  <c:v>0.26151053756167569</c:v>
                </c:pt>
                <c:pt idx="8">
                  <c:v>0.2594180912519588</c:v>
                </c:pt>
                <c:pt idx="9">
                  <c:v>0.25771497783152836</c:v>
                </c:pt>
                <c:pt idx="10">
                  <c:v>0.25632585570036093</c:v>
                </c:pt>
                <c:pt idx="11">
                  <c:v>0.25519089245528009</c:v>
                </c:pt>
                <c:pt idx="12">
                  <c:v>0.25426228053160599</c:v>
                </c:pt>
                <c:pt idx="13">
                  <c:v>0.25350162405799359</c:v>
                </c:pt>
                <c:pt idx="14">
                  <c:v>0.25287795355565085</c:v>
                </c:pt>
                <c:pt idx="15">
                  <c:v>0.25236620014229549</c:v>
                </c:pt>
                <c:pt idx="16">
                  <c:v>0.25194601088797958</c:v>
                </c:pt>
                <c:pt idx="17">
                  <c:v>0.25160082080944551</c:v>
                </c:pt>
                <c:pt idx="18">
                  <c:v>0.2513171202540434</c:v>
                </c:pt>
                <c:pt idx="19">
                  <c:v>0.25108387265855503</c:v>
                </c:pt>
                <c:pt idx="20">
                  <c:v>0.25089204916162555</c:v>
                </c:pt>
                <c:pt idx="21">
                  <c:v>0.25073425479986211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3-44F2-85C1-4459EFEE6A25}"/>
            </c:ext>
          </c:extLst>
        </c:ser>
        <c:ser>
          <c:idx val="1"/>
          <c:order val="1"/>
          <c:tx>
            <c:strRef>
              <c:f>'Модели отбора'!$B$7</c:f>
              <c:strCache>
                <c:ptCount val="1"/>
                <c:pt idx="0">
                  <c:v>q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'Модели отбора'!$D$3:$X$3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'Модели отбора'!$C$7:$X$7</c:f>
              <c:numCache>
                <c:formatCode>General</c:formatCode>
                <c:ptCount val="22"/>
                <c:pt idx="0">
                  <c:v>0.7</c:v>
                </c:pt>
                <c:pt idx="1">
                  <c:v>0.70990566037735847</c:v>
                </c:pt>
                <c:pt idx="2">
                  <c:v>0.71768874231214896</c:v>
                </c:pt>
                <c:pt idx="3">
                  <c:v>0.72385634237840502</c:v>
                </c:pt>
                <c:pt idx="4">
                  <c:v>0.72877791990663843</c:v>
                </c:pt>
                <c:pt idx="5">
                  <c:v>0.73272761334572789</c:v>
                </c:pt>
                <c:pt idx="6">
                  <c:v>0.73591211899774134</c:v>
                </c:pt>
                <c:pt idx="7">
                  <c:v>0.73848946243832425</c:v>
                </c:pt>
                <c:pt idx="8">
                  <c:v>0.7405819087480412</c:v>
                </c:pt>
                <c:pt idx="9">
                  <c:v>0.74228502216847159</c:v>
                </c:pt>
                <c:pt idx="10">
                  <c:v>0.74367414429963907</c:v>
                </c:pt>
                <c:pt idx="11">
                  <c:v>0.74480910754471985</c:v>
                </c:pt>
                <c:pt idx="12">
                  <c:v>0.74573771946839407</c:v>
                </c:pt>
                <c:pt idx="13">
                  <c:v>0.74649837594200641</c:v>
                </c:pt>
                <c:pt idx="14">
                  <c:v>0.7471220464443491</c:v>
                </c:pt>
                <c:pt idx="15">
                  <c:v>0.74763379985770451</c:v>
                </c:pt>
                <c:pt idx="16">
                  <c:v>0.74805398911202037</c:v>
                </c:pt>
                <c:pt idx="17">
                  <c:v>0.74839917919055443</c:v>
                </c:pt>
                <c:pt idx="18">
                  <c:v>0.7486828797459566</c:v>
                </c:pt>
                <c:pt idx="19">
                  <c:v>0.74891612734144497</c:v>
                </c:pt>
                <c:pt idx="20">
                  <c:v>0.74910795083837445</c:v>
                </c:pt>
                <c:pt idx="21">
                  <c:v>0.74926574520013789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3-44F2-85C1-4459EFEE6A25}"/>
            </c:ext>
          </c:extLst>
        </c:ser>
        <c:ser>
          <c:idx val="2"/>
          <c:order val="2"/>
          <c:tx>
            <c:strRef>
              <c:f>'Модели отбора'!$B$4</c:f>
              <c:strCache>
                <c:ptCount val="1"/>
                <c:pt idx="0">
                  <c:v>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'Модели отбора'!$D$3:$X$3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'Модели отбора'!$C$4:$X$4</c:f>
              <c:numCache>
                <c:formatCode>General</c:formatCode>
                <c:ptCount val="22"/>
                <c:pt idx="0">
                  <c:v>1</c:v>
                </c:pt>
                <c:pt idx="1">
                  <c:v>0.93280000000000007</c:v>
                </c:pt>
                <c:pt idx="2">
                  <c:v>0.87084841509433975</c:v>
                </c:pt>
                <c:pt idx="3">
                  <c:v>0.81344318894326861</c:v>
                </c:pt>
                <c:pt idx="4">
                  <c:v>0.7600801184140864</c:v>
                </c:pt>
                <c:pt idx="5">
                  <c:v>0.71037366703780369</c:v>
                </c:pt>
                <c:pt idx="6">
                  <c:v>0.66401288065874231</c:v>
                </c:pt>
                <c:pt idx="7">
                  <c:v>0.6207360721159817</c:v>
                </c:pt>
                <c:pt idx="8">
                  <c:v>0.5803158537129709</c:v>
                </c:pt>
                <c:pt idx="9">
                  <c:v>0.54255002586120693</c:v>
                </c:pt>
                <c:pt idx="10">
                  <c:v>0.50725585629043901</c:v>
                </c:pt>
                <c:pt idx="11">
                  <c:v>0.47426636288223073</c:v>
                </c:pt>
                <c:pt idx="12">
                  <c:v>0.44342780352847738</c:v>
                </c:pt>
                <c:pt idx="13">
                  <c:v>0.41459790722278211</c:v>
                </c:pt>
                <c:pt idx="14">
                  <c:v>0.38764456973917993</c:v>
                </c:pt>
                <c:pt idx="15">
                  <c:v>0.36244484728012349</c:v>
                </c:pt>
                <c:pt idx="16">
                  <c:v>0.33888414642856168</c:v>
                </c:pt>
                <c:pt idx="17">
                  <c:v>0.31685554757136708</c:v>
                </c:pt>
                <c:pt idx="18">
                  <c:v>0.2962592224344831</c:v>
                </c:pt>
                <c:pt idx="19">
                  <c:v>0.27700192069829987</c:v>
                </c:pt>
                <c:pt idx="20">
                  <c:v>0.25899650948656661</c:v>
                </c:pt>
                <c:pt idx="21">
                  <c:v>0.24216155500465505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3-44F2-85C1-4459EFEE6A25}"/>
            </c:ext>
          </c:extLst>
        </c:ser>
        <c:ser>
          <c:idx val="3"/>
          <c:order val="3"/>
          <c:tx>
            <c:strRef>
              <c:f>'Модели отбора'!$B$12</c:f>
              <c:strCache>
                <c:ptCount val="1"/>
                <c:pt idx="0">
                  <c:v>&lt;w&gt;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'Модели отбора'!$D$3:$X$3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'Модели отбора'!$C$12:$X$12</c:f>
              <c:numCache>
                <c:formatCode>General</c:formatCode>
                <c:ptCount val="22"/>
                <c:pt idx="0">
                  <c:v>0.84799999999999998</c:v>
                </c:pt>
                <c:pt idx="1">
                  <c:v>0.84871395514417947</c:v>
                </c:pt>
                <c:pt idx="2">
                  <c:v>0.84916478610130341</c:v>
                </c:pt>
                <c:pt idx="3">
                  <c:v>0.84945320733293184</c:v>
                </c:pt>
                <c:pt idx="4">
                  <c:v>0.84963969865320887</c:v>
                </c:pt>
                <c:pt idx="5">
                  <c:v>0.84976133172741231</c:v>
                </c:pt>
                <c:pt idx="6">
                  <c:v>0.84984122528709294</c:v>
                </c:pt>
                <c:pt idx="7">
                  <c:v>0.84989400602003284</c:v>
                </c:pt>
                <c:pt idx="8">
                  <c:v>0.84992903964573585</c:v>
                </c:pt>
                <c:pt idx="9">
                  <c:v>0.84995238329364708</c:v>
                </c:pt>
                <c:pt idx="10">
                  <c:v>0.84996798683972663</c:v>
                </c:pt>
                <c:pt idx="11">
                  <c:v>0.84997844370841424</c:v>
                </c:pt>
                <c:pt idx="12">
                  <c:v>0.849985466371736</c:v>
                </c:pt>
                <c:pt idx="13">
                  <c:v>0.8499901909031653</c:v>
                </c:pt>
                <c:pt idx="14">
                  <c:v>0.84999337390666529</c:v>
                </c:pt>
                <c:pt idx="15">
                  <c:v>0.84999552087750918</c:v>
                </c:pt>
                <c:pt idx="16">
                  <c:v>0.84999697043329892</c:v>
                </c:pt>
                <c:pt idx="17">
                  <c:v>0.84999794989818889</c:v>
                </c:pt>
                <c:pt idx="18">
                  <c:v>0.84999861215538908</c:v>
                </c:pt>
                <c:pt idx="19">
                  <c:v>0.84999906017604798</c:v>
                </c:pt>
                <c:pt idx="20">
                  <c:v>0.84999936339863458</c:v>
                </c:pt>
                <c:pt idx="21">
                  <c:v>0.84999956869591109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83-44F2-85C1-4459EFEE6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015733"/>
        <c:axId val="784291751"/>
      </c:lineChart>
      <c:catAx>
        <c:axId val="135101573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/>
                  <a:t>Поколения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4291751"/>
        <c:crosses val="autoZero"/>
        <c:auto val="1"/>
        <c:lblAlgn val="ctr"/>
        <c:lblOffset val="100"/>
        <c:noMultiLvlLbl val="1"/>
      </c:catAx>
      <c:valAx>
        <c:axId val="784291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/>
                  <a:t>Значения </a:t>
                </a:r>
                <a:r>
                  <a:rPr lang="en-US" b="1"/>
                  <a:t>p, q, n, &lt;w&gt;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101573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FF"/>
                </a:solidFill>
                <a:latin typeface="Georgia"/>
              </a:defRPr>
            </a:pPr>
            <a:r>
              <a:rPr b="0">
                <a:solidFill>
                  <a:srgbClr val="0000FF"/>
                </a:solidFill>
                <a:latin typeface="Georgia"/>
              </a:rPr>
              <a:t>Зависимость V  от 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КуШ!$B$9</c:f>
              <c:strCache>
                <c:ptCount val="1"/>
                <c:pt idx="0">
                  <c:v>          V</c:v>
                </c:pt>
              </c:strCache>
            </c:strRef>
          </c:tx>
          <c:marker>
            <c:symbol val="none"/>
          </c:marker>
          <c:cat>
            <c:numRef>
              <c:f>КуШ!$C$8:$M$8</c:f>
              <c:numCache>
                <c:formatCode>General</c:formatCode>
                <c:ptCount val="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КуШ!$C$9:$M$9</c:f>
              <c:numCache>
                <c:formatCode>General</c:formatCode>
                <c:ptCount val="11"/>
                <c:pt idx="0">
                  <c:v>0</c:v>
                </c:pt>
                <c:pt idx="1">
                  <c:v>2.1</c:v>
                </c:pt>
                <c:pt idx="2">
                  <c:v>3.2307692307692304</c:v>
                </c:pt>
                <c:pt idx="3">
                  <c:v>3.6206896551724141</c:v>
                </c:pt>
                <c:pt idx="4">
                  <c:v>4.1176470588235299</c:v>
                </c:pt>
                <c:pt idx="5">
                  <c:v>5.1851851851851851</c:v>
                </c:pt>
                <c:pt idx="6">
                  <c:v>5.6756756756756754</c:v>
                </c:pt>
                <c:pt idx="7">
                  <c:v>5.957446808510638</c:v>
                </c:pt>
                <c:pt idx="8">
                  <c:v>6.1403508771929829</c:v>
                </c:pt>
                <c:pt idx="9">
                  <c:v>6.2686567164179099</c:v>
                </c:pt>
                <c:pt idx="10">
                  <c:v>6.3636363636363633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E-457F-B33A-D5656A007190}"/>
            </c:ext>
          </c:extLst>
        </c:ser>
        <c:ser>
          <c:idx val="1"/>
          <c:order val="1"/>
          <c:tx>
            <c:strRef>
              <c:f>КуШ!$B$10</c:f>
              <c:strCache>
                <c:ptCount val="1"/>
                <c:pt idx="0">
                  <c:v>           V*</c:v>
                </c:pt>
              </c:strCache>
            </c:strRef>
          </c:tx>
          <c:marker>
            <c:symbol val="none"/>
          </c:marker>
          <c:cat>
            <c:numRef>
              <c:f>КуШ!$C$8:$M$8</c:f>
              <c:numCache>
                <c:formatCode>General</c:formatCode>
                <c:ptCount val="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КуШ!$C$10:$M$10</c:f>
              <c:numCache>
                <c:formatCode>General</c:formatCode>
                <c:ptCount val="11"/>
                <c:pt idx="0">
                  <c:v>0</c:v>
                </c:pt>
                <c:pt idx="1">
                  <c:v>1.2352941176470587</c:v>
                </c:pt>
                <c:pt idx="2">
                  <c:v>2.1</c:v>
                </c:pt>
                <c:pt idx="3">
                  <c:v>2.4418604651162794</c:v>
                </c:pt>
                <c:pt idx="4">
                  <c:v>2.916666666666667</c:v>
                </c:pt>
                <c:pt idx="5">
                  <c:v>4.1176470588235299</c:v>
                </c:pt>
                <c:pt idx="6">
                  <c:v>4.7727272727272734</c:v>
                </c:pt>
                <c:pt idx="7">
                  <c:v>5.1851851851851851</c:v>
                </c:pt>
                <c:pt idx="8">
                  <c:v>5.46875</c:v>
                </c:pt>
                <c:pt idx="9">
                  <c:v>5.6756756756756754</c:v>
                </c:pt>
                <c:pt idx="10">
                  <c:v>5.8333333333333339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E-457F-B33A-D5656A007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726896"/>
        <c:axId val="194170938"/>
      </c:lineChart>
      <c:catAx>
        <c:axId val="165972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94170938"/>
        <c:crosses val="autoZero"/>
        <c:auto val="1"/>
        <c:lblAlgn val="ctr"/>
        <c:lblOffset val="100"/>
        <c:noMultiLvlLbl val="1"/>
      </c:catAx>
      <c:valAx>
        <c:axId val="1941709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65972689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Иди-Хофсти (с неконкурентным ингибитором)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5488775295109625E-2"/>
          <c:y val="9.5687331536388143E-2"/>
          <c:w val="0.89322960581787536"/>
          <c:h val="0.80579514824797838"/>
        </c:manualLayout>
      </c:layout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none"/>
          </c:marker>
          <c:xVal>
            <c:numRef>
              <c:f>КраК!$C$8:$K$8</c:f>
              <c:numCache>
                <c:formatCode>General</c:formatCode>
                <c:ptCount val="9"/>
                <c:pt idx="0">
                  <c:v>0.95238095238095244</c:v>
                </c:pt>
                <c:pt idx="1">
                  <c:v>0.8866995073891627</c:v>
                </c:pt>
                <c:pt idx="2">
                  <c:v>0.85714285714285721</c:v>
                </c:pt>
                <c:pt idx="3">
                  <c:v>0.73469387755102045</c:v>
                </c:pt>
                <c:pt idx="4">
                  <c:v>0.6428571428571429</c:v>
                </c:pt>
                <c:pt idx="5">
                  <c:v>0.57142857142857151</c:v>
                </c:pt>
                <c:pt idx="6">
                  <c:v>0.51428571428571435</c:v>
                </c:pt>
                <c:pt idx="7">
                  <c:v>0.46753246753246752</c:v>
                </c:pt>
                <c:pt idx="8">
                  <c:v>0</c:v>
                </c:pt>
              </c:numCache>
            </c:numRef>
          </c:xVal>
          <c:yVal>
            <c:numRef>
              <c:f>КраК!$C$8:$K$8</c:f>
              <c:numCache>
                <c:formatCode>General</c:formatCode>
                <c:ptCount val="9"/>
                <c:pt idx="0">
                  <c:v>0.95238095238095244</c:v>
                </c:pt>
                <c:pt idx="1">
                  <c:v>0.8866995073891627</c:v>
                </c:pt>
                <c:pt idx="2">
                  <c:v>0.85714285714285721</c:v>
                </c:pt>
                <c:pt idx="3">
                  <c:v>0.73469387755102045</c:v>
                </c:pt>
                <c:pt idx="4">
                  <c:v>0.6428571428571429</c:v>
                </c:pt>
                <c:pt idx="5">
                  <c:v>0.57142857142857151</c:v>
                </c:pt>
                <c:pt idx="6">
                  <c:v>0.51428571428571435</c:v>
                </c:pt>
                <c:pt idx="7">
                  <c:v>0.46753246753246752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75-40D4-9909-F4627D95492C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  <c:spPr>
              <a:solidFill>
                <a:srgbClr val="DB4437"/>
              </a:solidFill>
              <a:ln cmpd="sng">
                <a:solidFill>
                  <a:srgbClr val="DB4437"/>
                </a:solidFill>
              </a:ln>
            </c:spPr>
          </c:marker>
          <c:xVal>
            <c:numRef>
              <c:f>КраК!$C$8:$K$8</c:f>
              <c:numCache>
                <c:formatCode>General</c:formatCode>
                <c:ptCount val="9"/>
                <c:pt idx="0">
                  <c:v>0.95238095238095244</c:v>
                </c:pt>
                <c:pt idx="1">
                  <c:v>0.8866995073891627</c:v>
                </c:pt>
                <c:pt idx="2">
                  <c:v>0.85714285714285721</c:v>
                </c:pt>
                <c:pt idx="3">
                  <c:v>0.73469387755102045</c:v>
                </c:pt>
                <c:pt idx="4">
                  <c:v>0.6428571428571429</c:v>
                </c:pt>
                <c:pt idx="5">
                  <c:v>0.57142857142857151</c:v>
                </c:pt>
                <c:pt idx="6">
                  <c:v>0.51428571428571435</c:v>
                </c:pt>
                <c:pt idx="7">
                  <c:v>0.46753246753246752</c:v>
                </c:pt>
                <c:pt idx="8">
                  <c:v>0</c:v>
                </c:pt>
              </c:numCache>
            </c:numRef>
          </c:xVal>
          <c:yVal>
            <c:numRef>
              <c:f>КраК!$C$4:$K$4</c:f>
              <c:numCache>
                <c:formatCode>General</c:formatCode>
                <c:ptCount val="9"/>
                <c:pt idx="0">
                  <c:v>0.38095238095238099</c:v>
                </c:pt>
                <c:pt idx="1">
                  <c:v>0.70935960591133018</c:v>
                </c:pt>
                <c:pt idx="2">
                  <c:v>0.85714285714285721</c:v>
                </c:pt>
                <c:pt idx="3">
                  <c:v>1.4693877551020409</c:v>
                </c:pt>
                <c:pt idx="4">
                  <c:v>1.9285714285714286</c:v>
                </c:pt>
                <c:pt idx="5">
                  <c:v>2.285714285714286</c:v>
                </c:pt>
                <c:pt idx="6">
                  <c:v>2.5714285714285716</c:v>
                </c:pt>
                <c:pt idx="7">
                  <c:v>2.8051948051948052</c:v>
                </c:pt>
                <c:pt idx="8">
                  <c:v>5.1428571428571432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75-40D4-9909-F4627D95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82414"/>
        <c:axId val="2138982126"/>
      </c:scatterChart>
      <c:valAx>
        <c:axId val="407282414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2138982126"/>
        <c:crosses val="autoZero"/>
        <c:crossBetween val="midCat"/>
      </c:valAx>
      <c:valAx>
        <c:axId val="2138982126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407282414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N, рождаемость и смертность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КраК!$B$61</c:f>
              <c:strCache>
                <c:ptCount val="1"/>
                <c:pt idx="0">
                  <c:v>1000</c:v>
                </c:pt>
              </c:strCache>
            </c:strRef>
          </c:tx>
          <c:marker>
            <c:symbol val="none"/>
          </c:marker>
          <c:cat>
            <c:numRef>
              <c:f>КраК!$C$60:$K$60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КраК!$C$61:$K$61</c:f>
              <c:numCache>
                <c:formatCode>General</c:formatCode>
                <c:ptCount val="9"/>
                <c:pt idx="0">
                  <c:v>1999</c:v>
                </c:pt>
                <c:pt idx="1">
                  <c:v>3996.0010000000002</c:v>
                </c:pt>
                <c:pt idx="2">
                  <c:v>7988.0059990000009</c:v>
                </c:pt>
                <c:pt idx="3">
                  <c:v>15968.023992001003</c:v>
                </c:pt>
                <c:pt idx="4">
                  <c:v>31920.079960010004</c:v>
                </c:pt>
                <c:pt idx="5">
                  <c:v>63808.239840059992</c:v>
                </c:pt>
                <c:pt idx="6">
                  <c:v>127552.67144027993</c:v>
                </c:pt>
                <c:pt idx="7">
                  <c:v>254977.79020911956</c:v>
                </c:pt>
                <c:pt idx="8">
                  <c:v>509700.60262803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0-45F9-8572-098B5B9A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239608"/>
        <c:axId val="1967169113"/>
      </c:lineChart>
      <c:catAx>
        <c:axId val="1081239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967169113"/>
        <c:crosses val="autoZero"/>
        <c:auto val="1"/>
        <c:lblAlgn val="ctr"/>
        <c:lblOffset val="100"/>
        <c:noMultiLvlLbl val="1"/>
      </c:catAx>
      <c:valAx>
        <c:axId val="19671691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08123960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390525</xdr:colOff>
      <xdr:row>1</xdr:row>
      <xdr:rowOff>9525</xdr:rowOff>
    </xdr:from>
    <xdr:ext cx="4191000" cy="3743325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15</xdr:row>
      <xdr:rowOff>95250</xdr:rowOff>
    </xdr:from>
    <xdr:ext cx="1676400" cy="1009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081800" y="334375"/>
          <a:ext cx="3786318" cy="1288332"/>
        </a:xfrm>
        <a:prstGeom prst="lightningBolt">
          <a:avLst/>
        </a:prstGeom>
        <a:solidFill>
          <a:srgbClr val="FFFF00"/>
        </a:solidFill>
        <a:ln w="38100" cap="flat" cmpd="sng">
          <a:solidFill>
            <a:srgbClr val="E6913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647700</xdr:colOff>
      <xdr:row>7</xdr:row>
      <xdr:rowOff>38100</xdr:rowOff>
    </xdr:from>
    <xdr:ext cx="723900" cy="6000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075100" y="1386675"/>
          <a:ext cx="3933900" cy="3383100"/>
        </a:xfrm>
        <a:prstGeom prst="heart">
          <a:avLst/>
        </a:prstGeom>
        <a:solidFill>
          <a:srgbClr val="FF00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152400</xdr:colOff>
      <xdr:row>17</xdr:row>
      <xdr:rowOff>152400</xdr:rowOff>
    </xdr:from>
    <xdr:ext cx="2733675" cy="28098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80300" y="352900"/>
          <a:ext cx="2715300" cy="2793900"/>
        </a:xfrm>
        <a:prstGeom prst="sun">
          <a:avLst>
            <a:gd name="adj" fmla="val 25000"/>
          </a:avLst>
        </a:prstGeom>
        <a:solidFill>
          <a:srgbClr val="FFD966"/>
        </a:solidFill>
        <a:ln w="9525" cap="flat" cmpd="sng">
          <a:solidFill>
            <a:srgbClr val="E6913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latin typeface="Amatic SC"/>
              <a:ea typeface="Amatic SC"/>
              <a:cs typeface="Amatic SC"/>
              <a:sym typeface="Amatic SC"/>
            </a:rPr>
            <a:t>вы наше солнце !!!   </a:t>
          </a:r>
          <a:endParaRPr sz="1800">
            <a:latin typeface="Amatic SC"/>
            <a:ea typeface="Amatic SC"/>
            <a:cs typeface="Amatic SC"/>
            <a:sym typeface="Amatic S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latin typeface="Amatic SC"/>
              <a:ea typeface="Amatic SC"/>
              <a:cs typeface="Amatic SC"/>
              <a:sym typeface="Amatic SC"/>
            </a:rPr>
            <a:t>AI</a:t>
          </a:r>
          <a:endParaRPr sz="1800">
            <a:latin typeface="Amatic SC"/>
            <a:ea typeface="Amatic SC"/>
            <a:cs typeface="Amatic SC"/>
            <a:sym typeface="Amatic SC"/>
          </a:endParaRPr>
        </a:p>
      </xdr:txBody>
    </xdr:sp>
    <xdr:clientData fLocksWithSheet="0"/>
  </xdr:oneCellAnchor>
  <xdr:oneCellAnchor>
    <xdr:from>
      <xdr:col>1</xdr:col>
      <xdr:colOff>885825</xdr:colOff>
      <xdr:row>2</xdr:row>
      <xdr:rowOff>28575</xdr:rowOff>
    </xdr:from>
    <xdr:ext cx="1981200" cy="1343025"/>
    <xdr:pic>
      <xdr:nvPicPr>
        <xdr:cNvPr id="2" name="image5.jpg" title="Изображение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3</xdr:row>
      <xdr:rowOff>161925</xdr:rowOff>
    </xdr:from>
    <xdr:ext cx="1285875" cy="676275"/>
    <xdr:pic>
      <xdr:nvPicPr>
        <xdr:cNvPr id="6" name="image4.jpg" title="Изображение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10</xdr:row>
      <xdr:rowOff>76200</xdr:rowOff>
    </xdr:from>
    <xdr:ext cx="5514975" cy="3409950"/>
    <xdr:graphicFrame macro="">
      <xdr:nvGraphicFramePr>
        <xdr:cNvPr id="8" name="Chart 8" title="Диаграмма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790575</xdr:colOff>
      <xdr:row>0</xdr:row>
      <xdr:rowOff>0</xdr:rowOff>
    </xdr:from>
    <xdr:ext cx="6143625" cy="3838575"/>
    <xdr:graphicFrame macro="">
      <xdr:nvGraphicFramePr>
        <xdr:cNvPr id="9" name="Chart 9" title="Диаграмма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466725</xdr:colOff>
      <xdr:row>66</xdr:row>
      <xdr:rowOff>85725</xdr:rowOff>
    </xdr:from>
    <xdr:ext cx="5715000" cy="3533775"/>
    <xdr:graphicFrame macro="">
      <xdr:nvGraphicFramePr>
        <xdr:cNvPr id="10" name="Chart 10" title="Диаграмма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2"/>
  <sheetViews>
    <sheetView workbookViewId="0">
      <selection activeCell="A5" sqref="A5"/>
    </sheetView>
  </sheetViews>
  <sheetFormatPr defaultColWidth="14.42578125" defaultRowHeight="15.75" customHeight="1"/>
  <cols>
    <col min="1" max="1" width="15.5703125" customWidth="1"/>
    <col min="2" max="2" width="6.42578125" customWidth="1"/>
    <col min="3" max="3" width="7" customWidth="1"/>
    <col min="4" max="24" width="3.7109375" customWidth="1"/>
    <col min="25" max="25" width="59.5703125" customWidth="1"/>
  </cols>
  <sheetData>
    <row r="1" spans="1:25" ht="15.75" customHeight="1">
      <c r="A1" s="1" t="s">
        <v>0</v>
      </c>
      <c r="B1" s="80"/>
    </row>
    <row r="2" spans="1:25" ht="15.75" customHeight="1"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/>
    </row>
    <row r="3" spans="1:25" ht="15.75" customHeight="1">
      <c r="C3" s="6">
        <v>0</v>
      </c>
      <c r="D3" s="7">
        <f t="shared" ref="D3:X3" si="0">1+C3</f>
        <v>1</v>
      </c>
      <c r="E3" s="7">
        <f t="shared" si="0"/>
        <v>2</v>
      </c>
      <c r="F3" s="7">
        <f t="shared" si="0"/>
        <v>3</v>
      </c>
      <c r="G3" s="7">
        <f t="shared" si="0"/>
        <v>4</v>
      </c>
      <c r="H3" s="7">
        <f t="shared" si="0"/>
        <v>5</v>
      </c>
      <c r="I3" s="7">
        <f t="shared" si="0"/>
        <v>6</v>
      </c>
      <c r="J3" s="7">
        <f t="shared" si="0"/>
        <v>7</v>
      </c>
      <c r="K3" s="7">
        <f t="shared" si="0"/>
        <v>8</v>
      </c>
      <c r="L3" s="7">
        <f t="shared" si="0"/>
        <v>9</v>
      </c>
      <c r="M3" s="7">
        <f t="shared" si="0"/>
        <v>10</v>
      </c>
      <c r="N3" s="7">
        <f t="shared" si="0"/>
        <v>11</v>
      </c>
      <c r="O3" s="7">
        <f t="shared" si="0"/>
        <v>12</v>
      </c>
      <c r="P3" s="7">
        <f t="shared" si="0"/>
        <v>13</v>
      </c>
      <c r="Q3" s="7">
        <f t="shared" si="0"/>
        <v>14</v>
      </c>
      <c r="R3" s="7">
        <f t="shared" si="0"/>
        <v>15</v>
      </c>
      <c r="S3" s="7">
        <f t="shared" si="0"/>
        <v>16</v>
      </c>
      <c r="T3" s="7">
        <f t="shared" si="0"/>
        <v>17</v>
      </c>
      <c r="U3" s="7">
        <f t="shared" si="0"/>
        <v>18</v>
      </c>
      <c r="V3" s="7">
        <f t="shared" si="0"/>
        <v>19</v>
      </c>
      <c r="W3" s="7">
        <f t="shared" si="0"/>
        <v>20</v>
      </c>
      <c r="X3" s="8">
        <f t="shared" si="0"/>
        <v>21</v>
      </c>
      <c r="Y3" s="9"/>
    </row>
    <row r="4" spans="1:25" ht="15.75" customHeight="1">
      <c r="A4" s="10"/>
      <c r="B4" s="11" t="s">
        <v>2</v>
      </c>
      <c r="C4" s="12">
        <f t="shared" ref="C4:X4" si="1">C5/$C$5</f>
        <v>1</v>
      </c>
      <c r="D4">
        <f t="shared" si="1"/>
        <v>0.93280000000000007</v>
      </c>
      <c r="E4">
        <f t="shared" si="1"/>
        <v>0.87084841509433975</v>
      </c>
      <c r="F4">
        <f t="shared" si="1"/>
        <v>0.81344318894326861</v>
      </c>
      <c r="G4">
        <f t="shared" si="1"/>
        <v>0.7600801184140864</v>
      </c>
      <c r="H4">
        <f t="shared" si="1"/>
        <v>0.71037366703780369</v>
      </c>
      <c r="I4">
        <f t="shared" si="1"/>
        <v>0.66401288065874231</v>
      </c>
      <c r="J4">
        <f t="shared" si="1"/>
        <v>0.6207360721159817</v>
      </c>
      <c r="K4">
        <f t="shared" si="1"/>
        <v>0.5803158537129709</v>
      </c>
      <c r="L4">
        <f t="shared" si="1"/>
        <v>0.54255002586120693</v>
      </c>
      <c r="M4">
        <f t="shared" si="1"/>
        <v>0.50725585629043901</v>
      </c>
      <c r="N4">
        <f t="shared" si="1"/>
        <v>0.47426636288223073</v>
      </c>
      <c r="O4">
        <f t="shared" si="1"/>
        <v>0.44342780352847738</v>
      </c>
      <c r="P4">
        <f t="shared" si="1"/>
        <v>0.41459790722278211</v>
      </c>
      <c r="Q4">
        <f t="shared" si="1"/>
        <v>0.38764456973917993</v>
      </c>
      <c r="R4">
        <f t="shared" si="1"/>
        <v>0.36244484728012349</v>
      </c>
      <c r="S4">
        <f t="shared" si="1"/>
        <v>0.33888414642856168</v>
      </c>
      <c r="T4">
        <f t="shared" si="1"/>
        <v>0.31685554757136708</v>
      </c>
      <c r="U4">
        <f t="shared" si="1"/>
        <v>0.2962592224344831</v>
      </c>
      <c r="V4">
        <f t="shared" si="1"/>
        <v>0.27700192069829987</v>
      </c>
      <c r="W4">
        <f t="shared" si="1"/>
        <v>0.25899650948656661</v>
      </c>
      <c r="X4">
        <f t="shared" si="1"/>
        <v>0.24216155500465505</v>
      </c>
    </row>
    <row r="5" spans="1:25" ht="15.75" customHeight="1">
      <c r="A5" s="13">
        <v>1.1000000000000001</v>
      </c>
      <c r="B5" s="14" t="s">
        <v>3</v>
      </c>
      <c r="C5" s="15">
        <v>1000</v>
      </c>
      <c r="D5">
        <f t="shared" ref="D5:X5" si="2">C11*$A$5</f>
        <v>932.80000000000007</v>
      </c>
      <c r="E5">
        <f t="shared" si="2"/>
        <v>870.84841509433977</v>
      </c>
      <c r="F5">
        <f t="shared" si="2"/>
        <v>813.44318894326864</v>
      </c>
      <c r="G5">
        <f t="shared" si="2"/>
        <v>760.08011841408643</v>
      </c>
      <c r="H5">
        <f t="shared" si="2"/>
        <v>710.37366703780367</v>
      </c>
      <c r="I5">
        <f t="shared" si="2"/>
        <v>664.01288065874235</v>
      </c>
      <c r="J5">
        <f t="shared" si="2"/>
        <v>620.73607211598164</v>
      </c>
      <c r="K5">
        <f t="shared" si="2"/>
        <v>580.31585371297092</v>
      </c>
      <c r="L5">
        <f t="shared" si="2"/>
        <v>542.5500258612069</v>
      </c>
      <c r="M5">
        <f t="shared" si="2"/>
        <v>507.255856290439</v>
      </c>
      <c r="N5">
        <f t="shared" si="2"/>
        <v>474.26636288223074</v>
      </c>
      <c r="O5">
        <f t="shared" si="2"/>
        <v>443.4278035284774</v>
      </c>
      <c r="P5">
        <f t="shared" si="2"/>
        <v>414.59790722278211</v>
      </c>
      <c r="Q5">
        <f t="shared" si="2"/>
        <v>387.64456973917993</v>
      </c>
      <c r="R5">
        <f t="shared" si="2"/>
        <v>362.4448472801235</v>
      </c>
      <c r="S5">
        <f t="shared" si="2"/>
        <v>338.88414642856168</v>
      </c>
      <c r="T5">
        <f t="shared" si="2"/>
        <v>316.85554757136708</v>
      </c>
      <c r="U5">
        <f t="shared" si="2"/>
        <v>296.25922243448309</v>
      </c>
      <c r="V5">
        <f t="shared" si="2"/>
        <v>277.0019206982999</v>
      </c>
      <c r="W5">
        <f t="shared" si="2"/>
        <v>258.99650948656659</v>
      </c>
      <c r="X5">
        <f t="shared" si="2"/>
        <v>242.16155500465504</v>
      </c>
    </row>
    <row r="6" spans="1:25" ht="15.75" customHeight="1">
      <c r="A6" s="16" t="s">
        <v>4</v>
      </c>
      <c r="B6" s="17" t="s">
        <v>5</v>
      </c>
      <c r="C6" s="18">
        <v>0.3</v>
      </c>
      <c r="D6">
        <f t="shared" ref="D6:X6" si="3">(C8*2+C9)/(C11*2)</f>
        <v>0.29009433962264153</v>
      </c>
      <c r="E6">
        <f t="shared" si="3"/>
        <v>0.28231125768785098</v>
      </c>
      <c r="F6">
        <f t="shared" si="3"/>
        <v>0.27614365762159493</v>
      </c>
      <c r="G6">
        <f t="shared" si="3"/>
        <v>0.27122208009336157</v>
      </c>
      <c r="H6">
        <f t="shared" si="3"/>
        <v>0.26727238665427216</v>
      </c>
      <c r="I6">
        <f t="shared" si="3"/>
        <v>0.26408788100225866</v>
      </c>
      <c r="J6">
        <f t="shared" si="3"/>
        <v>0.26151053756167569</v>
      </c>
      <c r="K6">
        <f t="shared" si="3"/>
        <v>0.2594180912519588</v>
      </c>
      <c r="L6">
        <f t="shared" si="3"/>
        <v>0.25771497783152836</v>
      </c>
      <c r="M6">
        <f t="shared" si="3"/>
        <v>0.25632585570036093</v>
      </c>
      <c r="N6">
        <f t="shared" si="3"/>
        <v>0.25519089245528009</v>
      </c>
      <c r="O6">
        <f t="shared" si="3"/>
        <v>0.25426228053160599</v>
      </c>
      <c r="P6">
        <f t="shared" si="3"/>
        <v>0.25350162405799359</v>
      </c>
      <c r="Q6">
        <f t="shared" si="3"/>
        <v>0.25287795355565085</v>
      </c>
      <c r="R6">
        <f t="shared" si="3"/>
        <v>0.25236620014229549</v>
      </c>
      <c r="S6">
        <f t="shared" si="3"/>
        <v>0.25194601088797958</v>
      </c>
      <c r="T6">
        <f t="shared" si="3"/>
        <v>0.25160082080944551</v>
      </c>
      <c r="U6">
        <f t="shared" si="3"/>
        <v>0.2513171202540434</v>
      </c>
      <c r="V6">
        <f t="shared" si="3"/>
        <v>0.25108387265855503</v>
      </c>
      <c r="W6">
        <f t="shared" si="3"/>
        <v>0.25089204916162555</v>
      </c>
      <c r="X6">
        <f t="shared" si="3"/>
        <v>0.25073425479986211</v>
      </c>
    </row>
    <row r="7" spans="1:25" ht="15.75" customHeight="1">
      <c r="A7" s="19" t="s">
        <v>6</v>
      </c>
      <c r="B7" s="20" t="s">
        <v>7</v>
      </c>
      <c r="C7" s="21">
        <f t="shared" ref="C7:X7" si="4">1-C6</f>
        <v>0.7</v>
      </c>
      <c r="D7">
        <f t="shared" si="4"/>
        <v>0.70990566037735847</v>
      </c>
      <c r="E7">
        <f t="shared" si="4"/>
        <v>0.71768874231214896</v>
      </c>
      <c r="F7">
        <f t="shared" si="4"/>
        <v>0.72385634237840502</v>
      </c>
      <c r="G7">
        <f t="shared" si="4"/>
        <v>0.72877791990663843</v>
      </c>
      <c r="H7">
        <f t="shared" si="4"/>
        <v>0.73272761334572789</v>
      </c>
      <c r="I7">
        <f t="shared" si="4"/>
        <v>0.73591211899774134</v>
      </c>
      <c r="J7">
        <f t="shared" si="4"/>
        <v>0.73848946243832425</v>
      </c>
      <c r="K7">
        <f t="shared" si="4"/>
        <v>0.7405819087480412</v>
      </c>
      <c r="L7">
        <f t="shared" si="4"/>
        <v>0.74228502216847159</v>
      </c>
      <c r="M7">
        <f t="shared" si="4"/>
        <v>0.74367414429963907</v>
      </c>
      <c r="N7">
        <f t="shared" si="4"/>
        <v>0.74480910754471985</v>
      </c>
      <c r="O7">
        <f t="shared" si="4"/>
        <v>0.74573771946839407</v>
      </c>
      <c r="P7">
        <f t="shared" si="4"/>
        <v>0.74649837594200641</v>
      </c>
      <c r="Q7">
        <f t="shared" si="4"/>
        <v>0.7471220464443491</v>
      </c>
      <c r="R7">
        <f t="shared" si="4"/>
        <v>0.74763379985770451</v>
      </c>
      <c r="S7">
        <f t="shared" si="4"/>
        <v>0.74805398911202037</v>
      </c>
      <c r="T7">
        <f t="shared" si="4"/>
        <v>0.74839917919055443</v>
      </c>
      <c r="U7">
        <f t="shared" si="4"/>
        <v>0.7486828797459566</v>
      </c>
      <c r="V7">
        <f t="shared" si="4"/>
        <v>0.74891612734144497</v>
      </c>
      <c r="W7">
        <f t="shared" si="4"/>
        <v>0.74910795083837445</v>
      </c>
      <c r="X7">
        <f t="shared" si="4"/>
        <v>0.74926574520013789</v>
      </c>
    </row>
    <row r="8" spans="1:25" ht="15.75" customHeight="1">
      <c r="A8" s="22">
        <v>0.4</v>
      </c>
      <c r="B8" s="23" t="s">
        <v>8</v>
      </c>
      <c r="C8" s="24">
        <f t="shared" ref="C8:X8" si="5">C6*C6*C5*$A8</f>
        <v>36</v>
      </c>
      <c r="D8">
        <f t="shared" si="5"/>
        <v>31.399811320754726</v>
      </c>
      <c r="E8">
        <f t="shared" si="5"/>
        <v>27.762524236764797</v>
      </c>
      <c r="F8">
        <f t="shared" si="5"/>
        <v>24.811748154247304</v>
      </c>
      <c r="G8">
        <f t="shared" si="5"/>
        <v>22.365028135590183</v>
      </c>
      <c r="H8">
        <f t="shared" si="5"/>
        <v>20.298083233164988</v>
      </c>
      <c r="I8">
        <f t="shared" si="5"/>
        <v>18.523943133052612</v>
      </c>
      <c r="J8">
        <f t="shared" si="5"/>
        <v>16.980300121091478</v>
      </c>
      <c r="K8">
        <f t="shared" si="5"/>
        <v>15.621579585151999</v>
      </c>
      <c r="L8">
        <f t="shared" si="5"/>
        <v>14.413820153564608</v>
      </c>
      <c r="M8">
        <f t="shared" si="5"/>
        <v>13.331281308785776</v>
      </c>
      <c r="N8">
        <f t="shared" si="5"/>
        <v>12.354143921035288</v>
      </c>
      <c r="O8">
        <f t="shared" si="5"/>
        <v>11.466920134471605</v>
      </c>
      <c r="P8">
        <f t="shared" si="5"/>
        <v>10.657334297344301</v>
      </c>
      <c r="Q8">
        <f t="shared" si="5"/>
        <v>9.9155231415913292</v>
      </c>
      <c r="R8">
        <f t="shared" si="5"/>
        <v>9.2334563092783366</v>
      </c>
      <c r="S8">
        <f t="shared" si="5"/>
        <v>8.604511444519515</v>
      </c>
      <c r="T8">
        <f t="shared" si="5"/>
        <v>8.0231592731782548</v>
      </c>
      <c r="U8">
        <f t="shared" si="5"/>
        <v>7.4847279462078404</v>
      </c>
      <c r="V8">
        <f t="shared" si="5"/>
        <v>6.985225145619828</v>
      </c>
      <c r="W8">
        <f t="shared" si="5"/>
        <v>6.5212026997602379</v>
      </c>
      <c r="X8">
        <f t="shared" si="5"/>
        <v>6.0896527545716488</v>
      </c>
    </row>
    <row r="9" spans="1:25" ht="15.75" customHeight="1">
      <c r="A9" s="22">
        <v>1</v>
      </c>
      <c r="B9" s="25" t="s">
        <v>9</v>
      </c>
      <c r="C9" s="26">
        <f t="shared" ref="C9:X9" si="6">2*C7*C6*C5*$A9</f>
        <v>420</v>
      </c>
      <c r="D9">
        <f t="shared" si="6"/>
        <v>384.20094339622648</v>
      </c>
      <c r="E9">
        <f t="shared" si="6"/>
        <v>352.8880014576855</v>
      </c>
      <c r="F9">
        <f t="shared" si="6"/>
        <v>325.19561415310011</v>
      </c>
      <c r="G9">
        <f t="shared" si="6"/>
        <v>300.47588082980332</v>
      </c>
      <c r="H9">
        <f t="shared" si="6"/>
        <v>278.2361146452572</v>
      </c>
      <c r="I9">
        <f t="shared" si="6"/>
        <v>258.09579355748281</v>
      </c>
      <c r="J9">
        <f t="shared" si="6"/>
        <v>239.75654720048951</v>
      </c>
      <c r="K9">
        <f t="shared" si="6"/>
        <v>222.98096426117976</v>
      </c>
      <c r="L9">
        <f t="shared" si="6"/>
        <v>207.57743500680911</v>
      </c>
      <c r="M9">
        <f t="shared" si="6"/>
        <v>193.3891763014033</v>
      </c>
      <c r="N9">
        <f t="shared" si="6"/>
        <v>180.28619320569592</v>
      </c>
      <c r="O9">
        <f t="shared" si="6"/>
        <v>168.15932848018517</v>
      </c>
      <c r="P9">
        <f t="shared" si="6"/>
        <v>156.91581413731973</v>
      </c>
      <c r="Q9">
        <f t="shared" si="6"/>
        <v>146.47591529725256</v>
      </c>
      <c r="R9">
        <f t="shared" si="6"/>
        <v>136.77037619208704</v>
      </c>
      <c r="S9">
        <f t="shared" si="6"/>
        <v>127.73846046911055</v>
      </c>
      <c r="T9">
        <f t="shared" si="6"/>
        <v>119.32643532807326</v>
      </c>
      <c r="U9">
        <f t="shared" si="6"/>
        <v>111.48638953083358</v>
      </c>
      <c r="V9">
        <f t="shared" si="6"/>
        <v>104.17530423747505</v>
      </c>
      <c r="W9">
        <f t="shared" si="6"/>
        <v>97.354316482784981</v>
      </c>
      <c r="X9">
        <f t="shared" si="6"/>
        <v>90.98813029767777</v>
      </c>
    </row>
    <row r="10" spans="1:25" ht="15.75" customHeight="1">
      <c r="A10" s="22">
        <v>0.8</v>
      </c>
      <c r="B10" s="27" t="s">
        <v>10</v>
      </c>
      <c r="C10" s="28">
        <f t="shared" ref="C10:X10" si="7">C7*C7*C5*$A10</f>
        <v>392</v>
      </c>
      <c r="D10">
        <f t="shared" si="7"/>
        <v>376.0796226415095</v>
      </c>
      <c r="E10">
        <f t="shared" si="7"/>
        <v>358.84328243579375</v>
      </c>
      <c r="F10">
        <f t="shared" si="7"/>
        <v>340.9745635236402</v>
      </c>
      <c r="G10">
        <f t="shared" si="7"/>
        <v>322.95333379624617</v>
      </c>
      <c r="H10">
        <f t="shared" si="7"/>
        <v>305.11387544770724</v>
      </c>
      <c r="I10">
        <f t="shared" si="7"/>
        <v>287.68578341490246</v>
      </c>
      <c r="J10">
        <f t="shared" si="7"/>
        <v>270.82301969021069</v>
      </c>
      <c r="K10">
        <f t="shared" si="7"/>
        <v>254.62475239112896</v>
      </c>
      <c r="L10">
        <f t="shared" si="7"/>
        <v>239.15043237638898</v>
      </c>
      <c r="M10">
        <f t="shared" si="7"/>
        <v>224.43078137365703</v>
      </c>
      <c r="N10">
        <f t="shared" si="7"/>
        <v>210.47584789915729</v>
      </c>
      <c r="O10">
        <f t="shared" si="7"/>
        <v>197.28093976969063</v>
      </c>
      <c r="P10">
        <f t="shared" si="7"/>
        <v>184.83100587368131</v>
      </c>
      <c r="Q10">
        <f t="shared" si="7"/>
        <v>173.10387727035925</v>
      </c>
      <c r="R10">
        <f t="shared" si="7"/>
        <v>162.07266425187248</v>
      </c>
      <c r="S10">
        <f t="shared" si="7"/>
        <v>151.70752587852184</v>
      </c>
      <c r="T10">
        <f t="shared" si="7"/>
        <v>141.97697124827855</v>
      </c>
      <c r="U10">
        <f t="shared" si="7"/>
        <v>132.84881043050393</v>
      </c>
      <c r="V10">
        <f t="shared" si="7"/>
        <v>124.29084287742023</v>
      </c>
      <c r="W10">
        <f t="shared" si="7"/>
        <v>116.27134900350482</v>
      </c>
      <c r="X10">
        <f t="shared" si="7"/>
        <v>108.75943425643852</v>
      </c>
    </row>
    <row r="11" spans="1:25" ht="15.75" customHeight="1">
      <c r="B11" s="29" t="s">
        <v>11</v>
      </c>
      <c r="C11" s="30">
        <f t="shared" ref="C11:X11" si="8">SUM(C8:C10)</f>
        <v>848</v>
      </c>
      <c r="D11">
        <f t="shared" si="8"/>
        <v>791.68037735849066</v>
      </c>
      <c r="E11">
        <f t="shared" si="8"/>
        <v>739.49380813024413</v>
      </c>
      <c r="F11">
        <f t="shared" si="8"/>
        <v>690.98192583098762</v>
      </c>
      <c r="G11">
        <f t="shared" si="8"/>
        <v>645.79424276163968</v>
      </c>
      <c r="H11">
        <f t="shared" si="8"/>
        <v>603.64807332612941</v>
      </c>
      <c r="I11">
        <f t="shared" si="8"/>
        <v>564.30552010543784</v>
      </c>
      <c r="J11">
        <f t="shared" si="8"/>
        <v>527.55986701179165</v>
      </c>
      <c r="K11">
        <f t="shared" si="8"/>
        <v>493.22729623746073</v>
      </c>
      <c r="L11">
        <f t="shared" si="8"/>
        <v>461.14168753676267</v>
      </c>
      <c r="M11">
        <f t="shared" si="8"/>
        <v>431.1512389838461</v>
      </c>
      <c r="N11">
        <f t="shared" si="8"/>
        <v>403.11618502588851</v>
      </c>
      <c r="O11">
        <f t="shared" si="8"/>
        <v>376.90718838434736</v>
      </c>
      <c r="P11">
        <f t="shared" si="8"/>
        <v>352.40415430834537</v>
      </c>
      <c r="Q11">
        <f t="shared" si="8"/>
        <v>329.49531570920317</v>
      </c>
      <c r="R11">
        <f t="shared" si="8"/>
        <v>308.07649675323785</v>
      </c>
      <c r="S11">
        <f t="shared" si="8"/>
        <v>288.05049779215187</v>
      </c>
      <c r="T11">
        <f t="shared" si="8"/>
        <v>269.32656584953008</v>
      </c>
      <c r="U11">
        <f t="shared" si="8"/>
        <v>251.81992790754535</v>
      </c>
      <c r="V11">
        <f t="shared" si="8"/>
        <v>235.45137226051509</v>
      </c>
      <c r="W11">
        <f t="shared" si="8"/>
        <v>220.14686818605003</v>
      </c>
      <c r="X11">
        <f t="shared" si="8"/>
        <v>205.83721730868794</v>
      </c>
    </row>
    <row r="12" spans="1:25" ht="15.75" customHeight="1">
      <c r="B12" s="14" t="s">
        <v>12</v>
      </c>
      <c r="C12" s="31">
        <f t="shared" ref="C12:X12" si="9">C11/C5</f>
        <v>0.84799999999999998</v>
      </c>
      <c r="D12">
        <f t="shared" si="9"/>
        <v>0.84871395514417947</v>
      </c>
      <c r="E12">
        <f t="shared" si="9"/>
        <v>0.84916478610130341</v>
      </c>
      <c r="F12">
        <f t="shared" si="9"/>
        <v>0.84945320733293184</v>
      </c>
      <c r="G12">
        <f t="shared" si="9"/>
        <v>0.84963969865320887</v>
      </c>
      <c r="H12">
        <f t="shared" si="9"/>
        <v>0.84976133172741231</v>
      </c>
      <c r="I12">
        <f t="shared" si="9"/>
        <v>0.84984122528709294</v>
      </c>
      <c r="J12">
        <f t="shared" si="9"/>
        <v>0.84989400602003284</v>
      </c>
      <c r="K12">
        <f t="shared" si="9"/>
        <v>0.84992903964573585</v>
      </c>
      <c r="L12">
        <f t="shared" si="9"/>
        <v>0.84995238329364708</v>
      </c>
      <c r="M12">
        <f t="shared" si="9"/>
        <v>0.84996798683972663</v>
      </c>
      <c r="N12">
        <f t="shared" si="9"/>
        <v>0.84997844370841424</v>
      </c>
      <c r="O12">
        <f t="shared" si="9"/>
        <v>0.849985466371736</v>
      </c>
      <c r="P12">
        <f t="shared" si="9"/>
        <v>0.8499901909031653</v>
      </c>
      <c r="Q12">
        <f t="shared" si="9"/>
        <v>0.84999337390666529</v>
      </c>
      <c r="R12">
        <f t="shared" si="9"/>
        <v>0.84999552087750918</v>
      </c>
      <c r="S12">
        <f t="shared" si="9"/>
        <v>0.84999697043329892</v>
      </c>
      <c r="T12">
        <f t="shared" si="9"/>
        <v>0.84999794989818889</v>
      </c>
      <c r="U12">
        <f t="shared" si="9"/>
        <v>0.84999861215538908</v>
      </c>
      <c r="V12">
        <f t="shared" si="9"/>
        <v>0.84999906017604798</v>
      </c>
      <c r="W12">
        <f t="shared" si="9"/>
        <v>0.84999936339863458</v>
      </c>
      <c r="X12">
        <f t="shared" si="9"/>
        <v>0.84999956869591109</v>
      </c>
    </row>
  </sheetData>
  <sheetProtection algorithmName="SHA-512" hashValue="PFhLNA3AgCGERuIw4vRlgVJ2HiJTwRsAA79T4/WOZagYPMhej+azwiWwR6U6/ehmoEyEehkg7CNZe4s53e6+GA==" saltValue="pKPPLbA2WKmywoqcFyON2g==" spinCount="100000" sheet="1" formatCells="0" formatColumns="0" formatRows="0" insertColumns="0" insertRows="0" insertHyperlinks="0" deleteColumns="0" deleteRows="0" sort="0" autoFilter="0" pivotTables="0"/>
  <protectedRanges>
    <protectedRange sqref="A5 C5:C6 A8:A10" name="Диапазон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AFCD-571E-4FC6-86F5-1BCCFD5DC588}">
  <dimension ref="B1:G28"/>
  <sheetViews>
    <sheetView tabSelected="1" topLeftCell="A9" workbookViewId="0">
      <selection activeCell="B17" sqref="B17"/>
    </sheetView>
  </sheetViews>
  <sheetFormatPr defaultRowHeight="12.75"/>
  <cols>
    <col min="1" max="1" width="3.5703125" customWidth="1"/>
    <col min="2" max="2" width="2.28515625" customWidth="1"/>
    <col min="3" max="3" width="52.7109375" customWidth="1"/>
    <col min="4" max="7" width="9.140625" style="73"/>
  </cols>
  <sheetData>
    <row r="1" spans="2:2" ht="27">
      <c r="B1" s="71" t="s">
        <v>118</v>
      </c>
    </row>
    <row r="3" spans="2:2">
      <c r="B3" s="70" t="s">
        <v>121</v>
      </c>
    </row>
    <row r="5" spans="2:2" ht="14.25">
      <c r="B5" s="72" t="s">
        <v>119</v>
      </c>
    </row>
    <row r="6" spans="2:2">
      <c r="B6" s="70" t="s">
        <v>126</v>
      </c>
    </row>
    <row r="7" spans="2:2">
      <c r="B7" s="70" t="s">
        <v>120</v>
      </c>
    </row>
    <row r="8" spans="2:2">
      <c r="B8" s="70" t="s">
        <v>122</v>
      </c>
    </row>
    <row r="9" spans="2:2">
      <c r="B9" s="70" t="s">
        <v>123</v>
      </c>
    </row>
    <row r="10" spans="2:2">
      <c r="B10" s="70" t="s">
        <v>124</v>
      </c>
    </row>
    <row r="11" spans="2:2">
      <c r="B11" s="70" t="s">
        <v>125</v>
      </c>
    </row>
    <row r="13" spans="2:2">
      <c r="B13" s="70" t="s">
        <v>127</v>
      </c>
    </row>
    <row r="14" spans="2:2">
      <c r="B14" s="70" t="s">
        <v>143</v>
      </c>
    </row>
    <row r="15" spans="2:2">
      <c r="B15" s="70" t="s">
        <v>142</v>
      </c>
    </row>
    <row r="16" spans="2:2">
      <c r="B16" s="70" t="s">
        <v>144</v>
      </c>
    </row>
    <row r="18" spans="2:7" ht="14.25">
      <c r="B18" s="72" t="s">
        <v>128</v>
      </c>
    </row>
    <row r="20" spans="2:7">
      <c r="B20" s="78" t="s">
        <v>140</v>
      </c>
      <c r="C20" s="78" t="s">
        <v>139</v>
      </c>
      <c r="D20" s="79" t="s">
        <v>5</v>
      </c>
      <c r="E20" s="79" t="s">
        <v>129</v>
      </c>
      <c r="F20" s="79" t="s">
        <v>130</v>
      </c>
      <c r="G20" s="79" t="s">
        <v>131</v>
      </c>
    </row>
    <row r="21" spans="2:7">
      <c r="B21" s="74">
        <v>1</v>
      </c>
      <c r="C21" s="75" t="s">
        <v>132</v>
      </c>
      <c r="D21" s="76" t="s">
        <v>133</v>
      </c>
      <c r="E21" s="77">
        <v>1</v>
      </c>
      <c r="F21" s="77">
        <v>1</v>
      </c>
      <c r="G21" s="77">
        <v>1</v>
      </c>
    </row>
    <row r="22" spans="2:7">
      <c r="B22" s="81">
        <v>2</v>
      </c>
      <c r="C22" s="75" t="s">
        <v>141</v>
      </c>
      <c r="D22" s="76" t="s">
        <v>133</v>
      </c>
      <c r="E22" s="77">
        <v>1</v>
      </c>
      <c r="F22" s="77">
        <v>1</v>
      </c>
      <c r="G22" s="77">
        <v>0</v>
      </c>
    </row>
    <row r="23" spans="2:7">
      <c r="B23" s="82"/>
      <c r="C23" s="75" t="s">
        <v>137</v>
      </c>
      <c r="D23" s="76" t="s">
        <v>133</v>
      </c>
      <c r="E23" s="77">
        <v>1</v>
      </c>
      <c r="F23" s="77">
        <v>1</v>
      </c>
      <c r="G23" s="76" t="s">
        <v>134</v>
      </c>
    </row>
    <row r="24" spans="2:7">
      <c r="B24" s="74">
        <v>3</v>
      </c>
      <c r="C24" s="75" t="s">
        <v>136</v>
      </c>
      <c r="D24" s="76" t="s">
        <v>133</v>
      </c>
      <c r="E24" s="77">
        <v>0.7</v>
      </c>
      <c r="F24" s="77">
        <v>0.7</v>
      </c>
      <c r="G24" s="77">
        <v>1</v>
      </c>
    </row>
    <row r="25" spans="2:7">
      <c r="B25" s="81">
        <v>4</v>
      </c>
      <c r="C25" s="83" t="s">
        <v>135</v>
      </c>
      <c r="D25" s="77">
        <v>0.4</v>
      </c>
      <c r="E25" s="77">
        <v>1</v>
      </c>
      <c r="F25" s="77">
        <v>0.5</v>
      </c>
      <c r="G25" s="77">
        <v>1</v>
      </c>
    </row>
    <row r="26" spans="2:7">
      <c r="B26" s="86"/>
      <c r="C26" s="84"/>
      <c r="D26" s="77">
        <v>0.6</v>
      </c>
      <c r="E26" s="77">
        <v>1</v>
      </c>
      <c r="F26" s="77">
        <v>0.5</v>
      </c>
      <c r="G26" s="77">
        <v>1</v>
      </c>
    </row>
    <row r="27" spans="2:7">
      <c r="B27" s="82"/>
      <c r="C27" s="85"/>
      <c r="D27" s="77">
        <v>0.5</v>
      </c>
      <c r="E27" s="77">
        <v>1</v>
      </c>
      <c r="F27" s="77">
        <v>0.5</v>
      </c>
      <c r="G27" s="77">
        <v>1</v>
      </c>
    </row>
    <row r="28" spans="2:7">
      <c r="B28" s="74">
        <v>5</v>
      </c>
      <c r="C28" s="75" t="s">
        <v>138</v>
      </c>
      <c r="D28" s="77">
        <v>0.4</v>
      </c>
      <c r="E28" s="77">
        <v>0.6</v>
      </c>
      <c r="F28" s="77">
        <v>1</v>
      </c>
      <c r="G28" s="77">
        <v>0.3</v>
      </c>
    </row>
  </sheetData>
  <mergeCells count="3">
    <mergeCell ref="B22:B23"/>
    <mergeCell ref="C25:C27"/>
    <mergeCell ref="B25:B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J7"/>
  <sheetViews>
    <sheetView workbookViewId="0"/>
  </sheetViews>
  <sheetFormatPr defaultColWidth="14.42578125" defaultRowHeight="15.75" customHeight="1"/>
  <sheetData>
    <row r="1" spans="2:10" ht="15.75" customHeight="1">
      <c r="C1" s="33">
        <v>0</v>
      </c>
      <c r="D1" s="33">
        <f t="shared" ref="D1:J1" si="0">C1+1</f>
        <v>1</v>
      </c>
      <c r="E1" s="33">
        <f t="shared" si="0"/>
        <v>2</v>
      </c>
      <c r="F1" s="33">
        <f t="shared" si="0"/>
        <v>3</v>
      </c>
      <c r="G1" s="33">
        <f t="shared" si="0"/>
        <v>4</v>
      </c>
      <c r="H1" s="33">
        <f t="shared" si="0"/>
        <v>5</v>
      </c>
      <c r="I1" s="33">
        <f t="shared" si="0"/>
        <v>6</v>
      </c>
      <c r="J1" s="33">
        <f t="shared" si="0"/>
        <v>7</v>
      </c>
    </row>
    <row r="2" spans="2:10" ht="15.75" customHeight="1">
      <c r="B2" s="33" t="s">
        <v>3</v>
      </c>
      <c r="C2" s="33">
        <v>3000</v>
      </c>
      <c r="D2" s="34"/>
      <c r="E2" s="34"/>
      <c r="F2" s="34"/>
      <c r="G2" s="34"/>
      <c r="H2" s="34"/>
      <c r="I2" s="34"/>
    </row>
    <row r="3" spans="2:10" ht="15.75" customHeight="1">
      <c r="B3" s="33" t="s">
        <v>5</v>
      </c>
      <c r="C3" s="33">
        <v>0.3</v>
      </c>
      <c r="D3" s="34"/>
      <c r="E3" s="34"/>
      <c r="F3" s="34"/>
      <c r="G3" s="34"/>
      <c r="H3" s="34"/>
      <c r="I3" s="34"/>
    </row>
    <row r="4" spans="2:10" ht="15.75" customHeight="1">
      <c r="B4" s="33" t="s">
        <v>7</v>
      </c>
      <c r="C4" s="33">
        <f>1-C3</f>
        <v>0.7</v>
      </c>
      <c r="D4" s="34"/>
      <c r="E4" s="34"/>
      <c r="F4" s="34"/>
      <c r="G4" s="34"/>
      <c r="H4" s="34"/>
      <c r="I4" s="34"/>
    </row>
    <row r="5" spans="2:10" ht="15.75" customHeight="1">
      <c r="B5" s="33" t="s">
        <v>8</v>
      </c>
      <c r="C5" s="33">
        <v>66</v>
      </c>
      <c r="D5" s="34"/>
      <c r="E5" s="34"/>
      <c r="F5" s="34"/>
      <c r="G5" s="34"/>
      <c r="H5" s="34"/>
      <c r="I5" s="34"/>
    </row>
    <row r="6" spans="2:10" ht="15.75" customHeight="1">
      <c r="B6" s="33" t="s">
        <v>9</v>
      </c>
      <c r="C6" s="33">
        <v>10</v>
      </c>
      <c r="D6" s="34"/>
      <c r="E6" s="34"/>
      <c r="F6" s="34"/>
      <c r="G6" s="34"/>
      <c r="H6" s="34"/>
      <c r="I6" s="34"/>
    </row>
    <row r="7" spans="2:10" ht="15.75" customHeight="1">
      <c r="B7" s="33" t="s">
        <v>10</v>
      </c>
      <c r="C7" s="33">
        <v>99</v>
      </c>
      <c r="D7" s="34"/>
      <c r="E7" s="34"/>
      <c r="F7" s="34"/>
      <c r="G7" s="34"/>
      <c r="H7" s="34"/>
      <c r="I7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2:R514"/>
  <sheetViews>
    <sheetView workbookViewId="0"/>
  </sheetViews>
  <sheetFormatPr defaultColWidth="14.42578125" defaultRowHeight="15.75" customHeight="1"/>
  <sheetData>
    <row r="2" spans="2:18" ht="15.75" customHeight="1">
      <c r="B2" s="35" t="s">
        <v>14</v>
      </c>
      <c r="C2" s="36"/>
      <c r="D2" s="36"/>
      <c r="E2" s="36"/>
      <c r="G2" s="10" t="s">
        <v>15</v>
      </c>
      <c r="K2" s="10" t="s">
        <v>16</v>
      </c>
    </row>
    <row r="3" spans="2:18" ht="15.75" customHeight="1">
      <c r="B3" s="37" t="s">
        <v>17</v>
      </c>
      <c r="C3" s="37"/>
      <c r="D3" s="37"/>
      <c r="E3" s="10"/>
      <c r="F3" s="10" t="s">
        <v>18</v>
      </c>
      <c r="G3" s="38" t="s">
        <v>19</v>
      </c>
      <c r="H3" s="10" t="s">
        <v>19</v>
      </c>
      <c r="I3" s="10" t="s">
        <v>19</v>
      </c>
    </row>
    <row r="4" spans="2:18" ht="15.75" customHeight="1">
      <c r="B4" s="37" t="s">
        <v>20</v>
      </c>
      <c r="C4" s="37"/>
      <c r="D4" s="37"/>
      <c r="E4" s="10" t="s">
        <v>21</v>
      </c>
      <c r="F4" s="39"/>
      <c r="G4" s="38" t="s">
        <v>19</v>
      </c>
      <c r="H4" s="40" t="s">
        <v>22</v>
      </c>
      <c r="I4" s="41"/>
    </row>
    <row r="5" spans="2:18" ht="15.75" customHeight="1">
      <c r="B5" s="37" t="s">
        <v>23</v>
      </c>
      <c r="C5" s="37"/>
      <c r="D5" s="37"/>
      <c r="E5" s="10" t="s">
        <v>21</v>
      </c>
      <c r="F5" s="39"/>
      <c r="G5" s="38" t="s">
        <v>19</v>
      </c>
      <c r="H5" s="40" t="s">
        <v>22</v>
      </c>
      <c r="I5" s="42"/>
    </row>
    <row r="6" spans="2:18" ht="15.75" customHeight="1">
      <c r="B6" s="43" t="s">
        <v>24</v>
      </c>
      <c r="C6" s="43"/>
      <c r="D6" s="43"/>
      <c r="E6" s="44" t="s">
        <v>21</v>
      </c>
      <c r="F6" s="39"/>
      <c r="G6" s="38" t="s">
        <v>19</v>
      </c>
      <c r="H6" s="40" t="s">
        <v>22</v>
      </c>
      <c r="I6" s="41" t="s">
        <v>25</v>
      </c>
      <c r="K6" s="45" t="s">
        <v>26</v>
      </c>
      <c r="M6" s="10" t="s">
        <v>27</v>
      </c>
    </row>
    <row r="7" spans="2:18" ht="15.75" customHeight="1">
      <c r="B7" s="37" t="s">
        <v>28</v>
      </c>
      <c r="C7" s="37"/>
      <c r="D7" s="37"/>
      <c r="E7" s="10" t="s">
        <v>21</v>
      </c>
      <c r="F7" s="39"/>
      <c r="G7" s="38" t="s">
        <v>19</v>
      </c>
      <c r="H7" s="40" t="s">
        <v>22</v>
      </c>
      <c r="I7" s="46" t="s">
        <v>29</v>
      </c>
      <c r="M7" s="10" t="s">
        <v>30</v>
      </c>
    </row>
    <row r="8" spans="2:18" ht="15.75" customHeight="1">
      <c r="B8" s="37" t="s">
        <v>31</v>
      </c>
      <c r="C8" s="37"/>
      <c r="D8" s="37"/>
      <c r="E8" s="10" t="s">
        <v>21</v>
      </c>
      <c r="F8" s="39"/>
      <c r="G8" s="38" t="s">
        <v>19</v>
      </c>
      <c r="H8" s="40" t="s">
        <v>22</v>
      </c>
      <c r="I8" s="41" t="s">
        <v>32</v>
      </c>
      <c r="K8" s="10" t="s">
        <v>33</v>
      </c>
      <c r="L8" s="10" t="s">
        <v>34</v>
      </c>
      <c r="M8" s="10" t="s">
        <v>35</v>
      </c>
      <c r="R8" s="10" t="s">
        <v>36</v>
      </c>
    </row>
    <row r="9" spans="2:18" ht="15.75" customHeight="1">
      <c r="B9" s="47" t="s">
        <v>37</v>
      </c>
      <c r="C9" s="47"/>
      <c r="D9" s="47"/>
      <c r="E9" s="48" t="s">
        <v>21</v>
      </c>
      <c r="F9" s="39"/>
      <c r="G9" s="38" t="s">
        <v>19</v>
      </c>
      <c r="H9" s="40" t="s">
        <v>22</v>
      </c>
      <c r="I9" s="49"/>
      <c r="J9" s="10" t="s">
        <v>38</v>
      </c>
    </row>
    <row r="10" spans="2:18" ht="15.75" customHeight="1">
      <c r="B10" s="50" t="s">
        <v>39</v>
      </c>
      <c r="C10" s="50"/>
      <c r="D10" s="50"/>
      <c r="E10" s="51" t="s">
        <v>21</v>
      </c>
      <c r="F10" s="39"/>
      <c r="G10" s="38" t="s">
        <v>19</v>
      </c>
      <c r="H10" s="40" t="s">
        <v>22</v>
      </c>
      <c r="I10" s="49"/>
      <c r="M10" s="10" t="s">
        <v>40</v>
      </c>
    </row>
    <row r="11" spans="2:18" ht="15.75" customHeight="1">
      <c r="B11" s="37" t="s">
        <v>41</v>
      </c>
      <c r="C11" s="37"/>
      <c r="D11" s="37"/>
      <c r="E11" s="10" t="s">
        <v>21</v>
      </c>
      <c r="F11" s="39"/>
      <c r="G11" s="38" t="s">
        <v>19</v>
      </c>
      <c r="H11" s="40" t="s">
        <v>22</v>
      </c>
      <c r="I11" s="49"/>
    </row>
    <row r="12" spans="2:18" ht="15.75" customHeight="1">
      <c r="E12" s="10" t="s">
        <v>21</v>
      </c>
      <c r="F12" s="39"/>
      <c r="G12" s="38" t="s">
        <v>19</v>
      </c>
      <c r="H12" s="40" t="s">
        <v>22</v>
      </c>
      <c r="I12" s="49"/>
      <c r="K12" s="10" t="s">
        <v>42</v>
      </c>
    </row>
    <row r="13" spans="2:18" ht="15.75" customHeight="1">
      <c r="C13" s="10" t="s">
        <v>43</v>
      </c>
      <c r="D13" s="10" t="s">
        <v>44</v>
      </c>
      <c r="F13" s="39"/>
      <c r="G13" s="38" t="s">
        <v>19</v>
      </c>
      <c r="H13" s="40" t="s">
        <v>22</v>
      </c>
      <c r="K13" s="10" t="s">
        <v>45</v>
      </c>
    </row>
    <row r="14" spans="2:18" ht="15.75" customHeight="1">
      <c r="E14" s="10" t="s">
        <v>46</v>
      </c>
      <c r="G14" s="10" t="s">
        <v>47</v>
      </c>
      <c r="K14" s="10" t="s">
        <v>48</v>
      </c>
    </row>
    <row r="15" spans="2:18" ht="15.75" customHeight="1">
      <c r="B15" s="52" t="s">
        <v>49</v>
      </c>
      <c r="C15" s="52"/>
      <c r="D15" s="52"/>
      <c r="E15" s="10"/>
      <c r="F15" s="10" t="s">
        <v>50</v>
      </c>
      <c r="G15" s="10" t="s">
        <v>51</v>
      </c>
      <c r="I15" s="10" t="s">
        <v>52</v>
      </c>
      <c r="K15" s="10" t="s">
        <v>53</v>
      </c>
    </row>
    <row r="16" spans="2:18" ht="15.75" customHeight="1">
      <c r="B16" s="10" t="s">
        <v>54</v>
      </c>
      <c r="C16" s="10" t="s">
        <v>55</v>
      </c>
      <c r="D16" s="10"/>
      <c r="K16" s="10" t="s">
        <v>56</v>
      </c>
    </row>
    <row r="17" spans="1:12" ht="15.75" customHeight="1">
      <c r="D17" s="10" t="s">
        <v>57</v>
      </c>
      <c r="E17" s="10" t="s">
        <v>58</v>
      </c>
      <c r="I17" s="10" t="s">
        <v>59</v>
      </c>
      <c r="K17" s="10" t="s">
        <v>60</v>
      </c>
    </row>
    <row r="18" spans="1:12" ht="15.75" customHeight="1">
      <c r="C18" s="10" t="s">
        <v>61</v>
      </c>
      <c r="D18" s="10"/>
      <c r="E18" s="10" t="s">
        <v>62</v>
      </c>
      <c r="H18" s="10" t="s">
        <v>63</v>
      </c>
      <c r="I18" s="10" t="s">
        <v>64</v>
      </c>
      <c r="K18" s="10" t="s">
        <v>65</v>
      </c>
      <c r="L18" s="53"/>
    </row>
    <row r="19" spans="1:12" ht="15.75" customHeight="1">
      <c r="F19" s="10" t="s">
        <v>66</v>
      </c>
      <c r="H19" s="10" t="s">
        <v>63</v>
      </c>
      <c r="K19" s="10" t="s">
        <v>67</v>
      </c>
    </row>
    <row r="20" spans="1:12" ht="15.75" customHeight="1">
      <c r="H20" s="10" t="s">
        <v>68</v>
      </c>
      <c r="K20" s="10" t="s">
        <v>69</v>
      </c>
    </row>
    <row r="21" spans="1:12" ht="15.75" customHeight="1">
      <c r="B21" s="49"/>
      <c r="D21" s="49"/>
      <c r="I21" s="10" t="s">
        <v>70</v>
      </c>
      <c r="K21" s="10" t="s">
        <v>71</v>
      </c>
    </row>
    <row r="22" spans="1:12" ht="15.75" customHeight="1">
      <c r="A22" s="49"/>
      <c r="E22" s="49"/>
      <c r="H22" s="10" t="s">
        <v>72</v>
      </c>
      <c r="K22" s="10" t="s">
        <v>73</v>
      </c>
    </row>
    <row r="23" spans="1:12" ht="12.75">
      <c r="A23" s="49"/>
      <c r="C23" s="49"/>
      <c r="E23" s="49"/>
    </row>
    <row r="24" spans="1:12" ht="12.75">
      <c r="A24" s="49"/>
      <c r="C24" s="49"/>
      <c r="E24" s="49"/>
    </row>
    <row r="25" spans="1:12" ht="12.75">
      <c r="A25" s="49"/>
      <c r="E25" s="49"/>
    </row>
    <row r="26" spans="1:12" ht="44.25">
      <c r="A26" s="49"/>
      <c r="B26" s="54"/>
      <c r="C26" s="54"/>
      <c r="D26" s="54"/>
      <c r="E26" s="55"/>
      <c r="H26" s="56" t="s">
        <v>74</v>
      </c>
    </row>
    <row r="27" spans="1:12" ht="12.75">
      <c r="A27" s="49"/>
      <c r="E27" s="49"/>
    </row>
    <row r="28" spans="1:12" ht="12.75">
      <c r="A28" s="49"/>
      <c r="E28" s="49"/>
    </row>
    <row r="29" spans="1:12" ht="12.75">
      <c r="A29" s="49"/>
      <c r="E29" s="49"/>
    </row>
    <row r="30" spans="1:12" ht="12.75">
      <c r="B30" s="49"/>
      <c r="D30" s="49"/>
    </row>
    <row r="31" spans="1:12" ht="12.75">
      <c r="B31" s="49"/>
      <c r="D31" s="49"/>
      <c r="G31" s="10" t="s">
        <v>75</v>
      </c>
      <c r="H31" s="10">
        <v>0</v>
      </c>
      <c r="I31" s="10" t="s">
        <v>76</v>
      </c>
      <c r="J31" t="e">
        <f t="shared" ref="J31:J41" ca="1" si="0">EDA(H31,I31)</f>
        <v>#NAME?</v>
      </c>
    </row>
    <row r="32" spans="1:12" ht="12.75">
      <c r="C32" s="49"/>
      <c r="H32" s="10">
        <v>0</v>
      </c>
      <c r="J32" t="e">
        <f t="shared" ca="1" si="0"/>
        <v>#NAME?</v>
      </c>
    </row>
    <row r="33" spans="3:10" ht="12.75">
      <c r="C33" s="49"/>
      <c r="G33" s="10" t="s">
        <v>77</v>
      </c>
      <c r="H33" s="10">
        <v>0</v>
      </c>
      <c r="I33" s="10" t="s">
        <v>76</v>
      </c>
      <c r="J33" t="e">
        <f t="shared" ca="1" si="0"/>
        <v>#NAME?</v>
      </c>
    </row>
    <row r="34" spans="3:10" ht="12.75">
      <c r="C34" s="49"/>
      <c r="H34" s="10">
        <v>1</v>
      </c>
      <c r="I34" s="10" t="s">
        <v>78</v>
      </c>
      <c r="J34" t="e">
        <f t="shared" ca="1" si="0"/>
        <v>#NAME?</v>
      </c>
    </row>
    <row r="35" spans="3:10" ht="12.75">
      <c r="H35" s="10">
        <v>1</v>
      </c>
      <c r="J35" t="e">
        <f t="shared" ca="1" si="0"/>
        <v>#NAME?</v>
      </c>
    </row>
    <row r="36" spans="3:10" ht="12.75">
      <c r="H36" s="10">
        <v>1</v>
      </c>
      <c r="J36" t="e">
        <f t="shared" ca="1" si="0"/>
        <v>#NAME?</v>
      </c>
    </row>
    <row r="37" spans="3:10" ht="12.75">
      <c r="H37" s="10">
        <v>2</v>
      </c>
      <c r="I37" s="10" t="s">
        <v>76</v>
      </c>
      <c r="J37" t="e">
        <f t="shared" ca="1" si="0"/>
        <v>#NAME?</v>
      </c>
    </row>
    <row r="38" spans="3:10" ht="12.75">
      <c r="F38" s="32"/>
      <c r="H38" s="10">
        <v>2</v>
      </c>
      <c r="J38" t="e">
        <f t="shared" ca="1" si="0"/>
        <v>#NAME?</v>
      </c>
    </row>
    <row r="39" spans="3:10" ht="12.75">
      <c r="H39" s="10">
        <v>2</v>
      </c>
      <c r="I39" s="10" t="s">
        <v>79</v>
      </c>
      <c r="J39" t="e">
        <f t="shared" ca="1" si="0"/>
        <v>#NAME?</v>
      </c>
    </row>
    <row r="40" spans="3:10" ht="12.75">
      <c r="G40" s="57"/>
      <c r="H40" s="10">
        <v>44</v>
      </c>
      <c r="I40" s="10" t="s">
        <v>80</v>
      </c>
      <c r="J40" t="e">
        <f t="shared" ca="1" si="0"/>
        <v>#NAME?</v>
      </c>
    </row>
    <row r="41" spans="3:10" ht="12.75">
      <c r="H41" s="10">
        <v>12</v>
      </c>
      <c r="J41" t="e">
        <f t="shared" ca="1" si="0"/>
        <v>#NAME?</v>
      </c>
    </row>
    <row r="501" spans="2:18" ht="12.75">
      <c r="B501" s="49"/>
      <c r="C501" s="49"/>
      <c r="D501" s="49"/>
      <c r="E501" s="49"/>
      <c r="F501" s="49"/>
      <c r="H501" s="49"/>
      <c r="K501" s="49"/>
      <c r="M501" s="49"/>
      <c r="N501" s="49"/>
      <c r="P501" s="49"/>
      <c r="Q501" s="49"/>
      <c r="R501" s="49"/>
    </row>
    <row r="502" spans="2:18" ht="12.75">
      <c r="B502" s="49"/>
      <c r="C502" s="49"/>
      <c r="D502" s="49"/>
      <c r="E502" s="49"/>
      <c r="F502" s="49"/>
      <c r="H502" s="49"/>
      <c r="K502" s="49"/>
      <c r="M502" s="49"/>
      <c r="N502" s="49"/>
      <c r="P502" s="49"/>
      <c r="Q502" s="49"/>
      <c r="R502" s="49"/>
    </row>
    <row r="503" spans="2:18" ht="12.75">
      <c r="F503" s="49"/>
      <c r="H503" s="49"/>
      <c r="K503" s="49"/>
      <c r="M503" s="49"/>
      <c r="Q503" s="49"/>
    </row>
    <row r="504" spans="2:18" ht="12.75">
      <c r="F504" s="49"/>
      <c r="H504" s="49"/>
      <c r="K504" s="49"/>
      <c r="M504" s="49"/>
      <c r="N504" s="10" t="s">
        <v>32</v>
      </c>
      <c r="Q504" s="49"/>
    </row>
    <row r="505" spans="2:18" ht="12.75">
      <c r="F505" s="49"/>
      <c r="H505" s="49"/>
      <c r="J505" s="49"/>
      <c r="K505" s="49"/>
      <c r="M505" s="49"/>
      <c r="Q505" s="49"/>
    </row>
    <row r="506" spans="2:18" ht="12.75">
      <c r="F506" s="49"/>
      <c r="H506" s="49"/>
      <c r="J506" s="49"/>
      <c r="K506" s="49"/>
      <c r="M506" s="49"/>
      <c r="Q506" s="49"/>
    </row>
    <row r="507" spans="2:18" ht="12.75">
      <c r="B507" s="49"/>
      <c r="C507" s="49"/>
      <c r="D507" s="49"/>
      <c r="E507" s="49"/>
      <c r="F507" s="49"/>
      <c r="H507" s="49"/>
      <c r="J507" s="49"/>
      <c r="K507" s="49"/>
      <c r="M507" s="49"/>
      <c r="N507" s="49"/>
      <c r="Q507" s="49"/>
    </row>
    <row r="508" spans="2:18" ht="12.75">
      <c r="B508" s="49"/>
      <c r="C508" s="49"/>
      <c r="D508" s="49"/>
      <c r="E508" s="49"/>
      <c r="F508" s="49"/>
      <c r="H508" s="49"/>
      <c r="I508" s="49"/>
      <c r="K508" s="49"/>
      <c r="M508" s="49"/>
      <c r="N508" s="49"/>
      <c r="Q508" s="49"/>
    </row>
    <row r="509" spans="2:18" ht="12.75">
      <c r="H509" s="49"/>
      <c r="I509" s="49"/>
      <c r="K509" s="49"/>
      <c r="M509" s="49"/>
      <c r="Q509" s="49"/>
    </row>
    <row r="510" spans="2:18" ht="12.75">
      <c r="H510" s="49"/>
      <c r="I510" s="49"/>
      <c r="K510" s="49"/>
      <c r="M510" s="49"/>
      <c r="Q510" s="49"/>
    </row>
    <row r="511" spans="2:18" ht="12.75">
      <c r="H511" s="49"/>
      <c r="K511" s="49"/>
      <c r="M511" s="49"/>
      <c r="Q511" s="49"/>
    </row>
    <row r="512" spans="2:18" ht="12.75">
      <c r="H512" s="49"/>
      <c r="K512" s="49"/>
      <c r="M512" s="49"/>
      <c r="Q512" s="49"/>
    </row>
    <row r="513" spans="8:17" ht="12.75">
      <c r="H513" s="49"/>
      <c r="K513" s="49"/>
      <c r="M513" s="49"/>
      <c r="N513" s="49"/>
      <c r="Q513" s="49"/>
    </row>
    <row r="514" spans="8:17" ht="12.75">
      <c r="H514" s="49"/>
      <c r="K514" s="49"/>
      <c r="M514" s="49"/>
      <c r="N514" s="49"/>
      <c r="Q514" s="4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AA84F"/>
    <outlinePr summaryBelow="0" summaryRight="0"/>
  </sheetPr>
  <dimension ref="A1:M16"/>
  <sheetViews>
    <sheetView workbookViewId="0"/>
  </sheetViews>
  <sheetFormatPr defaultColWidth="14.42578125" defaultRowHeight="15.75" customHeight="1"/>
  <cols>
    <col min="3" max="13" width="7" customWidth="1"/>
  </cols>
  <sheetData>
    <row r="1" spans="1:13" ht="15.75" customHeight="1">
      <c r="A1" s="58" t="s">
        <v>81</v>
      </c>
      <c r="B1" s="59"/>
      <c r="C1" s="60"/>
      <c r="D1" s="60"/>
      <c r="E1" s="60"/>
      <c r="F1" s="60"/>
    </row>
    <row r="2" spans="1:13" ht="15.75" customHeight="1">
      <c r="I2" s="1" t="s">
        <v>82</v>
      </c>
      <c r="J2" s="1">
        <v>0.7</v>
      </c>
      <c r="K2" s="10"/>
      <c r="L2" s="10"/>
    </row>
    <row r="3" spans="1:13" ht="15.75" customHeight="1">
      <c r="I3" s="1" t="s">
        <v>83</v>
      </c>
      <c r="J3" s="1">
        <v>7</v>
      </c>
      <c r="K3" s="10"/>
      <c r="L3" s="10"/>
    </row>
    <row r="5" spans="1:13" ht="15.75" customHeight="1">
      <c r="A5" s="10"/>
      <c r="I5" s="61" t="s">
        <v>84</v>
      </c>
      <c r="J5" s="61">
        <v>66</v>
      </c>
      <c r="K5" s="10"/>
      <c r="L5" s="10"/>
    </row>
    <row r="6" spans="1:13" ht="15.75" customHeight="1">
      <c r="I6" s="61" t="s">
        <v>85</v>
      </c>
      <c r="J6" s="61">
        <v>66</v>
      </c>
      <c r="K6" s="10"/>
      <c r="L6" s="10"/>
    </row>
    <row r="8" spans="1:13" ht="15.75" customHeight="1">
      <c r="B8" s="62" t="s">
        <v>86</v>
      </c>
      <c r="C8" s="62">
        <v>0</v>
      </c>
      <c r="D8" s="62">
        <v>0.3</v>
      </c>
      <c r="E8" s="62">
        <v>0.6</v>
      </c>
      <c r="F8" s="62">
        <v>0.75</v>
      </c>
      <c r="G8" s="63">
        <f>C8+1</f>
        <v>1</v>
      </c>
      <c r="H8" s="63">
        <f t="shared" ref="H8:M8" si="0">G8+1</f>
        <v>2</v>
      </c>
      <c r="I8" s="63">
        <f t="shared" si="0"/>
        <v>3</v>
      </c>
      <c r="J8" s="63">
        <f t="shared" si="0"/>
        <v>4</v>
      </c>
      <c r="K8" s="63">
        <f t="shared" si="0"/>
        <v>5</v>
      </c>
      <c r="L8" s="63">
        <f t="shared" si="0"/>
        <v>6</v>
      </c>
      <c r="M8" s="63">
        <f t="shared" si="0"/>
        <v>7</v>
      </c>
    </row>
    <row r="9" spans="1:13" ht="15.75" customHeight="1">
      <c r="A9" s="64" t="s">
        <v>87</v>
      </c>
      <c r="B9" s="33" t="s">
        <v>88</v>
      </c>
      <c r="C9" s="33">
        <v>0</v>
      </c>
      <c r="D9" s="33">
        <f t="shared" ref="D9:M9" si="1">$J3/(1+$J2/D8)</f>
        <v>2.1</v>
      </c>
      <c r="E9" s="33">
        <f t="shared" si="1"/>
        <v>3.2307692307692304</v>
      </c>
      <c r="F9" s="33">
        <f t="shared" si="1"/>
        <v>3.6206896551724141</v>
      </c>
      <c r="G9" s="33">
        <f t="shared" si="1"/>
        <v>4.1176470588235299</v>
      </c>
      <c r="H9" s="33">
        <f t="shared" si="1"/>
        <v>5.1851851851851851</v>
      </c>
      <c r="I9" s="33">
        <f t="shared" si="1"/>
        <v>5.6756756756756754</v>
      </c>
      <c r="J9" s="33">
        <f t="shared" si="1"/>
        <v>5.957446808510638</v>
      </c>
      <c r="K9" s="33">
        <f t="shared" si="1"/>
        <v>6.1403508771929829</v>
      </c>
      <c r="L9" s="33">
        <f t="shared" si="1"/>
        <v>6.2686567164179099</v>
      </c>
      <c r="M9" s="33">
        <f t="shared" si="1"/>
        <v>6.3636363636363633</v>
      </c>
    </row>
    <row r="10" spans="1:13" ht="15.75" customHeight="1">
      <c r="A10" s="40" t="s">
        <v>89</v>
      </c>
      <c r="B10" s="33" t="s">
        <v>90</v>
      </c>
      <c r="C10" s="33">
        <v>0</v>
      </c>
      <c r="D10" s="34">
        <f t="shared" ref="D10:M10" si="2">$J3/(1+$J2/D8*(1+$J5/$J6))</f>
        <v>1.2352941176470587</v>
      </c>
      <c r="E10" s="34">
        <f t="shared" si="2"/>
        <v>2.1</v>
      </c>
      <c r="F10" s="34">
        <f t="shared" si="2"/>
        <v>2.4418604651162794</v>
      </c>
      <c r="G10" s="34">
        <f t="shared" si="2"/>
        <v>2.916666666666667</v>
      </c>
      <c r="H10" s="34">
        <f t="shared" si="2"/>
        <v>4.1176470588235299</v>
      </c>
      <c r="I10" s="34">
        <f t="shared" si="2"/>
        <v>4.7727272727272734</v>
      </c>
      <c r="J10" s="34">
        <f t="shared" si="2"/>
        <v>5.1851851851851851</v>
      </c>
      <c r="K10" s="34">
        <f t="shared" si="2"/>
        <v>5.46875</v>
      </c>
      <c r="L10" s="34">
        <f t="shared" si="2"/>
        <v>5.6756756756756754</v>
      </c>
      <c r="M10" s="34">
        <f t="shared" si="2"/>
        <v>5.8333333333333339</v>
      </c>
    </row>
    <row r="11" spans="1:13" ht="15.75" customHeight="1">
      <c r="B11" s="65"/>
      <c r="C11" s="66"/>
      <c r="D11" s="66"/>
      <c r="E11" s="66"/>
      <c r="F11" s="66"/>
      <c r="G11" s="66"/>
    </row>
    <row r="12" spans="1:13" ht="15.75" customHeight="1">
      <c r="B12" s="65"/>
      <c r="C12" s="66"/>
      <c r="D12" s="66"/>
      <c r="E12" s="66"/>
      <c r="F12" s="66"/>
      <c r="G12" s="66"/>
    </row>
    <row r="14" spans="1:13" ht="15.75" customHeight="1">
      <c r="A14" s="10" t="s">
        <v>13</v>
      </c>
    </row>
    <row r="15" spans="1:13" ht="15.75" customHeight="1">
      <c r="A15" s="10" t="s">
        <v>91</v>
      </c>
    </row>
    <row r="16" spans="1:13" ht="15.75" customHeight="1">
      <c r="A16" s="1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B2:G15"/>
  <sheetViews>
    <sheetView workbookViewId="0"/>
  </sheetViews>
  <sheetFormatPr defaultColWidth="14.42578125" defaultRowHeight="15.75" customHeight="1"/>
  <cols>
    <col min="7" max="7" width="61.7109375" customWidth="1"/>
  </cols>
  <sheetData>
    <row r="2" spans="2:7" ht="15.75" customHeight="1">
      <c r="C2" s="10" t="s">
        <v>92</v>
      </c>
      <c r="G2" s="67" t="s">
        <v>93</v>
      </c>
    </row>
    <row r="3" spans="2:7" ht="15.75" customHeight="1">
      <c r="B3" s="10" t="s">
        <v>94</v>
      </c>
      <c r="C3" s="10" t="s">
        <v>95</v>
      </c>
      <c r="G3" s="10" t="s">
        <v>96</v>
      </c>
    </row>
    <row r="4" spans="2:7" ht="15.75" customHeight="1">
      <c r="B4" s="10" t="s">
        <v>97</v>
      </c>
      <c r="C4" s="10" t="s">
        <v>98</v>
      </c>
      <c r="G4" s="10" t="s">
        <v>99</v>
      </c>
    </row>
    <row r="5" spans="2:7" ht="15.75" customHeight="1">
      <c r="B5" s="10" t="s">
        <v>100</v>
      </c>
      <c r="C5" s="10" t="s">
        <v>101</v>
      </c>
    </row>
    <row r="13" spans="2:7" ht="15.75" customHeight="1">
      <c r="G13" s="10" t="s">
        <v>102</v>
      </c>
    </row>
    <row r="14" spans="2:7" ht="15.75" customHeight="1">
      <c r="G14" s="10" t="s">
        <v>103</v>
      </c>
    </row>
    <row r="15" spans="2:7" ht="15.75" customHeight="1">
      <c r="G15" s="10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2:O66"/>
  <sheetViews>
    <sheetView workbookViewId="0"/>
  </sheetViews>
  <sheetFormatPr defaultColWidth="14.42578125" defaultRowHeight="15.75" customHeight="1"/>
  <sheetData>
    <row r="2" spans="1:15" ht="15.75" customHeight="1">
      <c r="A2" s="10" t="s">
        <v>105</v>
      </c>
      <c r="B2" s="68">
        <v>12</v>
      </c>
      <c r="C2" s="10">
        <f t="shared" ref="C2:K2" si="0">B2</f>
        <v>12</v>
      </c>
      <c r="D2" s="10">
        <f t="shared" si="0"/>
        <v>12</v>
      </c>
      <c r="E2" s="10">
        <f t="shared" si="0"/>
        <v>12</v>
      </c>
      <c r="F2" s="10">
        <f t="shared" si="0"/>
        <v>12</v>
      </c>
      <c r="G2" s="10">
        <f t="shared" si="0"/>
        <v>12</v>
      </c>
      <c r="H2" s="10">
        <f t="shared" si="0"/>
        <v>12</v>
      </c>
      <c r="I2" s="10">
        <f t="shared" si="0"/>
        <v>12</v>
      </c>
      <c r="J2" s="10">
        <f t="shared" si="0"/>
        <v>12</v>
      </c>
      <c r="K2" s="10">
        <f t="shared" si="0"/>
        <v>12</v>
      </c>
    </row>
    <row r="3" spans="1:15" ht="15.75" customHeight="1">
      <c r="A3" s="10" t="s">
        <v>106</v>
      </c>
      <c r="B3" s="68">
        <v>5</v>
      </c>
      <c r="C3" s="10">
        <f t="shared" ref="C3:K3" si="1">B3</f>
        <v>5</v>
      </c>
      <c r="D3" s="10">
        <f t="shared" si="1"/>
        <v>5</v>
      </c>
      <c r="E3" s="10">
        <f t="shared" si="1"/>
        <v>5</v>
      </c>
      <c r="F3" s="10">
        <f t="shared" si="1"/>
        <v>5</v>
      </c>
      <c r="G3" s="10">
        <f t="shared" si="1"/>
        <v>5</v>
      </c>
      <c r="H3" s="10">
        <f t="shared" si="1"/>
        <v>5</v>
      </c>
      <c r="I3" s="10">
        <f t="shared" si="1"/>
        <v>5</v>
      </c>
      <c r="J3" s="10">
        <f t="shared" si="1"/>
        <v>5</v>
      </c>
      <c r="K3" s="10">
        <f t="shared" si="1"/>
        <v>5</v>
      </c>
    </row>
    <row r="4" spans="1:15" ht="15.75" customHeight="1">
      <c r="A4" s="10" t="s">
        <v>107</v>
      </c>
      <c r="B4">
        <f t="shared" ref="B4:J4" si="2">IF(B5=0,0,B2/((1+B3/B5)*(1+B6/B7)))</f>
        <v>0</v>
      </c>
      <c r="C4">
        <f t="shared" si="2"/>
        <v>0.38095238095238099</v>
      </c>
      <c r="D4">
        <f t="shared" si="2"/>
        <v>0.70935960591133018</v>
      </c>
      <c r="E4">
        <f t="shared" si="2"/>
        <v>0.85714285714285721</v>
      </c>
      <c r="F4">
        <f t="shared" si="2"/>
        <v>1.4693877551020409</v>
      </c>
      <c r="G4">
        <f t="shared" si="2"/>
        <v>1.9285714285714286</v>
      </c>
      <c r="H4">
        <f t="shared" si="2"/>
        <v>2.285714285714286</v>
      </c>
      <c r="I4">
        <f t="shared" si="2"/>
        <v>2.5714285714285716</v>
      </c>
      <c r="J4">
        <f t="shared" si="2"/>
        <v>2.8051948051948052</v>
      </c>
      <c r="K4">
        <f>K2/(1+K6/K7)</f>
        <v>5.1428571428571432</v>
      </c>
    </row>
    <row r="5" spans="1:15" ht="15.75" customHeight="1">
      <c r="A5" s="10" t="s">
        <v>108</v>
      </c>
      <c r="B5" s="68">
        <v>0</v>
      </c>
      <c r="C5" s="10">
        <f>B5+0.4</f>
        <v>0.4</v>
      </c>
      <c r="D5" s="10">
        <f>B5+0.8</f>
        <v>0.8</v>
      </c>
      <c r="E5" s="10">
        <f>B5+1</f>
        <v>1</v>
      </c>
      <c r="F5" s="10">
        <f>B5+2</f>
        <v>2</v>
      </c>
      <c r="G5" s="10">
        <f>B5+3</f>
        <v>3</v>
      </c>
      <c r="H5" s="10">
        <f>B5+4</f>
        <v>4</v>
      </c>
      <c r="I5" s="10">
        <f>B5+5</f>
        <v>5</v>
      </c>
      <c r="J5">
        <f>B5+6</f>
        <v>6</v>
      </c>
      <c r="K5" s="10" t="s">
        <v>109</v>
      </c>
    </row>
    <row r="6" spans="1:15" ht="15.75" customHeight="1">
      <c r="A6" s="10" t="s">
        <v>84</v>
      </c>
      <c r="B6" s="68">
        <v>4</v>
      </c>
      <c r="C6" s="10">
        <f t="shared" ref="C6:K6" si="3">B6</f>
        <v>4</v>
      </c>
      <c r="D6" s="10">
        <f t="shared" si="3"/>
        <v>4</v>
      </c>
      <c r="E6" s="10">
        <f t="shared" si="3"/>
        <v>4</v>
      </c>
      <c r="F6" s="10">
        <f t="shared" si="3"/>
        <v>4</v>
      </c>
      <c r="G6" s="10">
        <f t="shared" si="3"/>
        <v>4</v>
      </c>
      <c r="H6" s="10">
        <f t="shared" si="3"/>
        <v>4</v>
      </c>
      <c r="I6" s="10">
        <f t="shared" si="3"/>
        <v>4</v>
      </c>
      <c r="J6" s="10">
        <f t="shared" si="3"/>
        <v>4</v>
      </c>
      <c r="K6" s="10">
        <f t="shared" si="3"/>
        <v>4</v>
      </c>
      <c r="O6" s="66"/>
    </row>
    <row r="7" spans="1:15" ht="15.75" customHeight="1">
      <c r="A7" s="10" t="s">
        <v>110</v>
      </c>
      <c r="B7" s="68">
        <v>3</v>
      </c>
      <c r="C7" s="10">
        <f t="shared" ref="C7:K7" si="4">B7</f>
        <v>3</v>
      </c>
      <c r="D7" s="10">
        <f t="shared" si="4"/>
        <v>3</v>
      </c>
      <c r="E7" s="10">
        <f t="shared" si="4"/>
        <v>3</v>
      </c>
      <c r="F7" s="10">
        <f t="shared" si="4"/>
        <v>3</v>
      </c>
      <c r="G7" s="10">
        <f t="shared" si="4"/>
        <v>3</v>
      </c>
      <c r="H7" s="10">
        <f t="shared" si="4"/>
        <v>3</v>
      </c>
      <c r="I7" s="10">
        <f t="shared" si="4"/>
        <v>3</v>
      </c>
      <c r="J7" s="10">
        <f t="shared" si="4"/>
        <v>3</v>
      </c>
      <c r="K7" s="10">
        <f t="shared" si="4"/>
        <v>3</v>
      </c>
    </row>
    <row r="8" spans="1:15" ht="15.75" customHeight="1">
      <c r="A8" s="10" t="s">
        <v>111</v>
      </c>
      <c r="B8" s="10" t="s">
        <v>112</v>
      </c>
      <c r="C8">
        <f t="shared" ref="C8:J8" si="5">C4/C5</f>
        <v>0.95238095238095244</v>
      </c>
      <c r="D8">
        <f t="shared" si="5"/>
        <v>0.8866995073891627</v>
      </c>
      <c r="E8">
        <f t="shared" si="5"/>
        <v>0.85714285714285721</v>
      </c>
      <c r="F8">
        <f t="shared" si="5"/>
        <v>0.73469387755102045</v>
      </c>
      <c r="G8">
        <f t="shared" si="5"/>
        <v>0.6428571428571429</v>
      </c>
      <c r="H8">
        <f t="shared" si="5"/>
        <v>0.57142857142857151</v>
      </c>
      <c r="I8">
        <f t="shared" si="5"/>
        <v>0.51428571428571435</v>
      </c>
      <c r="J8">
        <f t="shared" si="5"/>
        <v>0.46753246753246752</v>
      </c>
      <c r="K8" s="10">
        <v>0</v>
      </c>
      <c r="N8" s="66"/>
    </row>
    <row r="9" spans="1:15" ht="15.75" customHeight="1">
      <c r="N9" s="66"/>
    </row>
    <row r="10" spans="1:15" ht="15.75" customHeight="1">
      <c r="N10" s="66"/>
    </row>
    <row r="11" spans="1:15" ht="15.75" customHeight="1">
      <c r="B11" s="69">
        <f>IF(B5=0,0,B2/((1+B3/B5)*(1+B6/B7)))</f>
        <v>0</v>
      </c>
      <c r="N11" s="66"/>
    </row>
    <row r="12" spans="1:15" ht="15.75" customHeight="1">
      <c r="N12" s="66"/>
    </row>
    <row r="13" spans="1:15" ht="15.75" customHeight="1">
      <c r="F13" s="66"/>
      <c r="N13" s="66"/>
    </row>
    <row r="14" spans="1:15" ht="15.75" customHeight="1">
      <c r="N14" s="66"/>
    </row>
    <row r="60" spans="1:11" ht="12.75">
      <c r="B60" s="10">
        <v>1</v>
      </c>
      <c r="C60" s="10">
        <v>2</v>
      </c>
      <c r="D60" s="10">
        <v>3</v>
      </c>
      <c r="E60" s="10">
        <v>4</v>
      </c>
      <c r="F60" s="10">
        <v>5</v>
      </c>
      <c r="G60" s="10">
        <v>6</v>
      </c>
      <c r="H60" s="10">
        <v>7</v>
      </c>
      <c r="I60" s="10">
        <v>8</v>
      </c>
      <c r="J60" s="10">
        <v>9</v>
      </c>
      <c r="K60" s="10">
        <v>10</v>
      </c>
    </row>
    <row r="61" spans="1:11" ht="12.75">
      <c r="A61" s="10" t="s">
        <v>3</v>
      </c>
      <c r="B61" s="10">
        <v>1000</v>
      </c>
      <c r="C61" s="10">
        <f t="shared" ref="C61:K61" si="6">B61+B64</f>
        <v>1999</v>
      </c>
      <c r="D61" s="10">
        <f t="shared" si="6"/>
        <v>3996.0010000000002</v>
      </c>
      <c r="E61" s="10">
        <f t="shared" si="6"/>
        <v>7988.0059990000009</v>
      </c>
      <c r="F61" s="10">
        <f t="shared" si="6"/>
        <v>15968.023992001003</v>
      </c>
      <c r="G61" s="10">
        <f t="shared" si="6"/>
        <v>31920.079960010004</v>
      </c>
      <c r="H61" s="10">
        <f t="shared" si="6"/>
        <v>63808.239840059992</v>
      </c>
      <c r="I61" s="10">
        <f t="shared" si="6"/>
        <v>127552.67144027993</v>
      </c>
      <c r="J61" s="10">
        <f t="shared" si="6"/>
        <v>254977.79020911956</v>
      </c>
      <c r="K61" s="10">
        <f t="shared" si="6"/>
        <v>509700.60262803</v>
      </c>
    </row>
    <row r="62" spans="1:11" ht="12.75">
      <c r="A62" s="10" t="s">
        <v>113</v>
      </c>
      <c r="B62" s="10">
        <f t="shared" ref="B62:K62" si="7">B61*B65+B61</f>
        <v>2000</v>
      </c>
      <c r="C62" s="10">
        <f t="shared" si="7"/>
        <v>3998</v>
      </c>
      <c r="D62" s="10">
        <f t="shared" si="7"/>
        <v>7992.0020000000004</v>
      </c>
      <c r="E62" s="10">
        <f t="shared" si="7"/>
        <v>15976.011998000002</v>
      </c>
      <c r="F62" s="10">
        <f t="shared" si="7"/>
        <v>31936.047984002005</v>
      </c>
      <c r="G62" s="10">
        <f t="shared" si="7"/>
        <v>63840.159920020007</v>
      </c>
      <c r="H62" s="10">
        <f t="shared" si="7"/>
        <v>127616.47968011998</v>
      </c>
      <c r="I62" s="10">
        <f t="shared" si="7"/>
        <v>255105.34288055985</v>
      </c>
      <c r="J62" s="10">
        <f t="shared" si="7"/>
        <v>509955.58041823911</v>
      </c>
      <c r="K62" s="10">
        <f t="shared" si="7"/>
        <v>1019401.20525606</v>
      </c>
    </row>
    <row r="63" spans="1:11" ht="12.75">
      <c r="A63" s="10" t="s">
        <v>114</v>
      </c>
      <c r="B63" s="10">
        <f t="shared" ref="B63:K63" si="8">B61+B61*B66</f>
        <v>1001</v>
      </c>
      <c r="C63" s="10">
        <f t="shared" si="8"/>
        <v>2000.999</v>
      </c>
      <c r="D63" s="10">
        <f t="shared" si="8"/>
        <v>3999.9970010000002</v>
      </c>
      <c r="E63" s="10">
        <f t="shared" si="8"/>
        <v>7995.9940049990009</v>
      </c>
      <c r="F63" s="10">
        <f t="shared" si="8"/>
        <v>15983.992015993004</v>
      </c>
      <c r="G63" s="10">
        <f t="shared" si="8"/>
        <v>31952.000039970015</v>
      </c>
      <c r="H63" s="10">
        <f t="shared" si="8"/>
        <v>63872.048079900051</v>
      </c>
      <c r="I63" s="10">
        <f t="shared" si="8"/>
        <v>127680.22411172021</v>
      </c>
      <c r="J63" s="10">
        <f t="shared" si="8"/>
        <v>255232.76799932867</v>
      </c>
      <c r="K63" s="10">
        <f t="shared" si="8"/>
        <v>510210.30323065806</v>
      </c>
    </row>
    <row r="64" spans="1:11" ht="12.75">
      <c r="A64" s="10" t="s">
        <v>115</v>
      </c>
      <c r="B64">
        <f t="shared" ref="B64:K64" si="9">B62-B63</f>
        <v>999</v>
      </c>
      <c r="C64">
        <f t="shared" si="9"/>
        <v>1997.001</v>
      </c>
      <c r="D64">
        <f t="shared" si="9"/>
        <v>3992.0049990000002</v>
      </c>
      <c r="E64">
        <f t="shared" si="9"/>
        <v>7980.0179930010008</v>
      </c>
      <c r="F64">
        <f t="shared" si="9"/>
        <v>15952.055968009001</v>
      </c>
      <c r="G64">
        <f t="shared" si="9"/>
        <v>31888.159880049992</v>
      </c>
      <c r="H64">
        <f t="shared" si="9"/>
        <v>63744.431600219934</v>
      </c>
      <c r="I64">
        <f t="shared" si="9"/>
        <v>127425.11876883965</v>
      </c>
      <c r="J64">
        <f t="shared" si="9"/>
        <v>254722.81241891044</v>
      </c>
      <c r="K64">
        <f t="shared" si="9"/>
        <v>509190.90202540194</v>
      </c>
    </row>
    <row r="65" spans="1:11" ht="12.75">
      <c r="A65" s="10" t="s">
        <v>116</v>
      </c>
      <c r="B65" s="10">
        <v>1</v>
      </c>
      <c r="C65">
        <f t="shared" ref="C65:K65" si="10">B65</f>
        <v>1</v>
      </c>
      <c r="D65">
        <f t="shared" si="10"/>
        <v>1</v>
      </c>
      <c r="E65">
        <f t="shared" si="10"/>
        <v>1</v>
      </c>
      <c r="F65">
        <f t="shared" si="10"/>
        <v>1</v>
      </c>
      <c r="G65">
        <f t="shared" si="10"/>
        <v>1</v>
      </c>
      <c r="H65">
        <f t="shared" si="10"/>
        <v>1</v>
      </c>
      <c r="I65">
        <f t="shared" si="10"/>
        <v>1</v>
      </c>
      <c r="J65">
        <f t="shared" si="10"/>
        <v>1</v>
      </c>
      <c r="K65">
        <f t="shared" si="10"/>
        <v>1</v>
      </c>
    </row>
    <row r="66" spans="1:11" ht="12.75">
      <c r="A66" s="10" t="s">
        <v>117</v>
      </c>
      <c r="B66" s="10">
        <v>1E-3</v>
      </c>
      <c r="C66">
        <f t="shared" ref="C66:K66" si="11">B66</f>
        <v>1E-3</v>
      </c>
      <c r="D66">
        <f t="shared" si="11"/>
        <v>1E-3</v>
      </c>
      <c r="E66">
        <f t="shared" si="11"/>
        <v>1E-3</v>
      </c>
      <c r="F66">
        <f t="shared" si="11"/>
        <v>1E-3</v>
      </c>
      <c r="G66">
        <f t="shared" si="11"/>
        <v>1E-3</v>
      </c>
      <c r="H66">
        <f t="shared" si="11"/>
        <v>1E-3</v>
      </c>
      <c r="I66">
        <f t="shared" si="11"/>
        <v>1E-3</v>
      </c>
      <c r="J66">
        <f t="shared" si="11"/>
        <v>1E-3</v>
      </c>
      <c r="K66">
        <f t="shared" si="11"/>
        <v>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Модели отбора</vt:lpstr>
      <vt:lpstr>Описание</vt:lpstr>
      <vt:lpstr>КуШ2.0</vt:lpstr>
      <vt:lpstr>Лист1</vt:lpstr>
      <vt:lpstr>КуШ</vt:lpstr>
      <vt:lpstr>Идеи и распределение задач</vt:lpstr>
      <vt:lpstr>КраК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Владимир Соловьев</cp:lastModifiedBy>
  <cp:lastPrinted>2020-11-16T00:46:59Z</cp:lastPrinted>
  <dcterms:modified xsi:type="dcterms:W3CDTF">2022-06-09T06:42:20Z</dcterms:modified>
</cp:coreProperties>
</file>